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8640" tabRatio="540" firstSheet="3" activeTab="3"/>
  </bookViews>
  <sheets>
    <sheet name="ИТОГО отопление дома 2010" sheetId="1" r:id="rId1"/>
    <sheet name="ИТОГО ГВС дома 2010" sheetId="2" r:id="rId2"/>
    <sheet name="Экономия отопление и ГВС 2010" sheetId="3" r:id="rId3"/>
    <sheet name="Результат собрания 2012 " sheetId="4" r:id="rId4"/>
  </sheets>
  <definedNames>
    <definedName name="_xlnm._FilterDatabase" localSheetId="0" hidden="1">'ИТОГО отопление дома 2010'!$B$1:$BG$186</definedName>
    <definedName name="_xlnm._FilterDatabase" localSheetId="3" hidden="1">'Результат собрания 2012 '!$B$3:$M$96</definedName>
    <definedName name="_xlnm._FilterDatabase" localSheetId="2" hidden="1">'Экономия отопление и ГВС 2010'!$A$3:$AB$184</definedName>
    <definedName name="Excel_BuiltIn__FilterDatabase_2">'ИТОГО ГВС дома 2010'!$B$5:$BI$186</definedName>
    <definedName name="_xlnm.Print_Area" localSheetId="3">'Результат собрания 2012 '!$B$2:$M$96</definedName>
    <definedName name="_xlnm.Print_Area" localSheetId="2">'Экономия отопление и ГВС 2010'!$A$1:$AD$187</definedName>
  </definedNames>
  <calcPr fullCalcOnLoad="1"/>
</workbook>
</file>

<file path=xl/sharedStrings.xml><?xml version="1.0" encoding="utf-8"?>
<sst xmlns="http://schemas.openxmlformats.org/spreadsheetml/2006/main" count="828" uniqueCount="290">
  <si>
    <r>
      <t xml:space="preserve">Расход  тепловой  энергии  </t>
    </r>
    <r>
      <rPr>
        <u val="single"/>
        <sz val="12"/>
        <rFont val="Arial Cyr"/>
        <family val="2"/>
      </rPr>
      <t>жилыми домами</t>
    </r>
    <r>
      <rPr>
        <sz val="12"/>
        <rFont val="Arial Cyr"/>
        <family val="2"/>
      </rPr>
      <t xml:space="preserve"> по договору К 1112 </t>
    </r>
  </si>
  <si>
    <t>за  2010 г.</t>
  </si>
  <si>
    <t>Дома</t>
  </si>
  <si>
    <t>Общая площадь (м2)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</si>
  <si>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</si>
  <si>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</si>
  <si>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</si>
  <si>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</si>
  <si>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</si>
  <si>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</si>
  <si>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</si>
  <si>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</si>
  <si>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</si>
  <si>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</si>
  <si>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</si>
  <si>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</si>
  <si>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</si>
  <si>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Кол-во месяцев</t>
  </si>
  <si>
    <t>Вновь</t>
  </si>
  <si>
    <t>Начислено населению</t>
  </si>
  <si>
    <t>Предъявлено поставщиком ООО "УКС"</t>
  </si>
  <si>
    <t>Экономия</t>
  </si>
  <si>
    <t>Расход (в Гкал)</t>
  </si>
  <si>
    <t>Сумма с НДС (в руб)</t>
  </si>
  <si>
    <t>расход на 1 м2</t>
  </si>
  <si>
    <t>Дзержинского 2</t>
  </si>
  <si>
    <t>Дзержинского 4</t>
  </si>
  <si>
    <t>Дзержинского 6</t>
  </si>
  <si>
    <t xml:space="preserve">Дзержинского 8 </t>
  </si>
  <si>
    <t>Дзержинского 10</t>
  </si>
  <si>
    <t>Дзержинского 11</t>
  </si>
  <si>
    <t xml:space="preserve">Дзержинского 12 </t>
  </si>
  <si>
    <t xml:space="preserve">Дзержинского 13 </t>
  </si>
  <si>
    <t>Дзержинского 14</t>
  </si>
  <si>
    <t>Дзержинского 15</t>
  </si>
  <si>
    <t>Дзержинского 17</t>
  </si>
  <si>
    <t>Дзержинского 19</t>
  </si>
  <si>
    <t>Дзержинского 20</t>
  </si>
  <si>
    <t>Дзержинского 21</t>
  </si>
  <si>
    <t>Дзержинского 22</t>
  </si>
  <si>
    <t xml:space="preserve">Дзержинского 24 </t>
  </si>
  <si>
    <t xml:space="preserve">Дзержинского 25 </t>
  </si>
  <si>
    <t xml:space="preserve">Дзержинского 26 </t>
  </si>
  <si>
    <t>Дзержинского 27</t>
  </si>
  <si>
    <t>Дзержинского 28</t>
  </si>
  <si>
    <t>Дзержинского 29</t>
  </si>
  <si>
    <t>Дзержинского 30</t>
  </si>
  <si>
    <t>Дзержинского 32</t>
  </si>
  <si>
    <t>Дзержинского 33</t>
  </si>
  <si>
    <t xml:space="preserve">Дзержинского 35 </t>
  </si>
  <si>
    <t>Дзержинского 37</t>
  </si>
  <si>
    <t xml:space="preserve">Дзержинского 38 </t>
  </si>
  <si>
    <t>Дзержинского 39</t>
  </si>
  <si>
    <t xml:space="preserve">Дзержинского 40 </t>
  </si>
  <si>
    <t>Дзержинского 42</t>
  </si>
  <si>
    <t xml:space="preserve">Дзержинского 43 </t>
  </si>
  <si>
    <t>Дзержинского 44</t>
  </si>
  <si>
    <t>Дзержинского 45</t>
  </si>
  <si>
    <t>Дзержинского 47</t>
  </si>
  <si>
    <t>Дзержинского 48</t>
  </si>
  <si>
    <t>Дзержинского 49</t>
  </si>
  <si>
    <t>Дзержинского 50</t>
  </si>
  <si>
    <t>Дзержинского 51</t>
  </si>
  <si>
    <t xml:space="preserve">Дзержинского 53 </t>
  </si>
  <si>
    <t>Дзержинского 59</t>
  </si>
  <si>
    <t>Дзержинского 61</t>
  </si>
  <si>
    <t xml:space="preserve">Дзержинского 63 </t>
  </si>
  <si>
    <t>Дзержинского 65</t>
  </si>
  <si>
    <t>Дзержинского 67</t>
  </si>
  <si>
    <t>Дзержинского 69</t>
  </si>
  <si>
    <t>Дзержинского 75</t>
  </si>
  <si>
    <t xml:space="preserve">Дзержинского 77 </t>
  </si>
  <si>
    <t>Дзержинского 83</t>
  </si>
  <si>
    <t>Дзержинского 85</t>
  </si>
  <si>
    <t>Дзержинского 87</t>
  </si>
  <si>
    <t>В. Шоссе 2</t>
  </si>
  <si>
    <t xml:space="preserve">В. Шоссе 4 </t>
  </si>
  <si>
    <t>В. Шоссе 8</t>
  </si>
  <si>
    <t>В.Шоссе 12</t>
  </si>
  <si>
    <t xml:space="preserve">В.Шоссе 12А </t>
  </si>
  <si>
    <t>В.Шоссе 16В</t>
  </si>
  <si>
    <t>В.Шоссе 18</t>
  </si>
  <si>
    <t xml:space="preserve">В.Шоссе 20 </t>
  </si>
  <si>
    <t>В.Шоссе 22</t>
  </si>
  <si>
    <t>В.Шоссе 24</t>
  </si>
  <si>
    <t>В.Шоссе 26</t>
  </si>
  <si>
    <t>В.Шоссе 28</t>
  </si>
  <si>
    <t>В.Шоссе 30</t>
  </si>
  <si>
    <t>В.Шоссе 32</t>
  </si>
  <si>
    <t>В.Шоссе 34</t>
  </si>
  <si>
    <t>В.Шоссе 36</t>
  </si>
  <si>
    <t>В.Шоссе 40</t>
  </si>
  <si>
    <t>В.Шоссе 46</t>
  </si>
  <si>
    <t>В.Шоссе 50</t>
  </si>
  <si>
    <t>В.Шоссе 52</t>
  </si>
  <si>
    <t xml:space="preserve">В. Шоссе 54 </t>
  </si>
  <si>
    <t>В. Шоссе 62</t>
  </si>
  <si>
    <t>В. Шоссе 64</t>
  </si>
  <si>
    <t xml:space="preserve">В. Шоссе 68 </t>
  </si>
  <si>
    <t xml:space="preserve">В. Шоссе 76 </t>
  </si>
  <si>
    <t>В. Шоссе 84</t>
  </si>
  <si>
    <t>В. Шоссе 86</t>
  </si>
  <si>
    <t>В. Шоссе 88</t>
  </si>
  <si>
    <t>В. Шоссе 94</t>
  </si>
  <si>
    <t>В. Шоссе 100</t>
  </si>
  <si>
    <t>В. Шоссе 102А</t>
  </si>
  <si>
    <t>В. Шоссе 130</t>
  </si>
  <si>
    <t>В. Шоссе 132А</t>
  </si>
  <si>
    <t>В. Шоссе 136А</t>
  </si>
  <si>
    <t>В. Шоссе 138А</t>
  </si>
  <si>
    <t xml:space="preserve">Буммашевская 2 </t>
  </si>
  <si>
    <t xml:space="preserve">Буммашевская 2А </t>
  </si>
  <si>
    <t>Буммашевская 6</t>
  </si>
  <si>
    <t>Буммашевская 8</t>
  </si>
  <si>
    <t>Буммашевская 10</t>
  </si>
  <si>
    <t xml:space="preserve">Буммашевская 12 </t>
  </si>
  <si>
    <t>Буммашевская 14</t>
  </si>
  <si>
    <t>Буммашевская 17</t>
  </si>
  <si>
    <t>Буммашевская 34А</t>
  </si>
  <si>
    <t>Буммашевская 36</t>
  </si>
  <si>
    <t xml:space="preserve">Буммашевская 38 </t>
  </si>
  <si>
    <t>Буммашевская 42</t>
  </si>
  <si>
    <t>Буммашевская 44</t>
  </si>
  <si>
    <t>Буммашевская 45</t>
  </si>
  <si>
    <t>Буммашевская 46</t>
  </si>
  <si>
    <t>Буммашевская 47</t>
  </si>
  <si>
    <t>Буммашевская 48</t>
  </si>
  <si>
    <t>Буммашевская 48А</t>
  </si>
  <si>
    <t>Буммашевская 58</t>
  </si>
  <si>
    <t>Буммашевская 62</t>
  </si>
  <si>
    <t>Буммашевская 64</t>
  </si>
  <si>
    <t>Буммашевская 66</t>
  </si>
  <si>
    <t xml:space="preserve">Буммашевская 70 </t>
  </si>
  <si>
    <t>Буммашевская 72</t>
  </si>
  <si>
    <t>Буммашевская 76</t>
  </si>
  <si>
    <t>Буммашевская 82</t>
  </si>
  <si>
    <t>Буммашевская 84</t>
  </si>
  <si>
    <t>Буммашевская 86</t>
  </si>
  <si>
    <t xml:space="preserve">Буммашевская 90 </t>
  </si>
  <si>
    <t xml:space="preserve">Буммашевская 92 </t>
  </si>
  <si>
    <t>Буммашевская 94</t>
  </si>
  <si>
    <t xml:space="preserve">Буммашевская 96с </t>
  </si>
  <si>
    <t>Тимирязева 1</t>
  </si>
  <si>
    <t>Тимирязева 3</t>
  </si>
  <si>
    <t>Тимирязева 5</t>
  </si>
  <si>
    <t>Тимирязева 7</t>
  </si>
  <si>
    <t>Тимирязева 9</t>
  </si>
  <si>
    <t>Тимирязева 11</t>
  </si>
  <si>
    <t>Тимирязева 13</t>
  </si>
  <si>
    <t>Тимирязева 17</t>
  </si>
  <si>
    <t>Тимирязева 21А</t>
  </si>
  <si>
    <t>Тимирязева 23</t>
  </si>
  <si>
    <t xml:space="preserve">Тимирязева 29 </t>
  </si>
  <si>
    <t>Тимирязева 31</t>
  </si>
  <si>
    <t>Ворошилова 8</t>
  </si>
  <si>
    <t>Ворошилова 12</t>
  </si>
  <si>
    <t>Ворошилова 14</t>
  </si>
  <si>
    <t>Ворошилова 16</t>
  </si>
  <si>
    <t>Ворошилова 72</t>
  </si>
  <si>
    <t>9 Января 161</t>
  </si>
  <si>
    <t>9 Января 163</t>
  </si>
  <si>
    <t>9 Января 165</t>
  </si>
  <si>
    <t>9 Января 169</t>
  </si>
  <si>
    <t>9 Января 171</t>
  </si>
  <si>
    <t>9 Января 177</t>
  </si>
  <si>
    <t>9 Января 179</t>
  </si>
  <si>
    <t>9 Января 181</t>
  </si>
  <si>
    <t>9 Января 183</t>
  </si>
  <si>
    <t>9 Января 185</t>
  </si>
  <si>
    <t>9 Января 187</t>
  </si>
  <si>
    <t>9 Января 189</t>
  </si>
  <si>
    <t>9 Января 191</t>
  </si>
  <si>
    <t>9 Января 195</t>
  </si>
  <si>
    <t>9 Января 195А</t>
  </si>
  <si>
    <t>9 Января 197</t>
  </si>
  <si>
    <t>9 Января 199</t>
  </si>
  <si>
    <t>9 Января 201</t>
  </si>
  <si>
    <t>9 Января 203</t>
  </si>
  <si>
    <t>9 Января 205</t>
  </si>
  <si>
    <t>9 Января 209</t>
  </si>
  <si>
    <t>9 Января 211</t>
  </si>
  <si>
    <t>9 Января 213</t>
  </si>
  <si>
    <t>9 Января 215</t>
  </si>
  <si>
    <t>9 Января 219</t>
  </si>
  <si>
    <t>9 Января 233</t>
  </si>
  <si>
    <t>9 Января 235</t>
  </si>
  <si>
    <t>9 Января 237</t>
  </si>
  <si>
    <t>9 Января 239</t>
  </si>
  <si>
    <t>9 Января 241</t>
  </si>
  <si>
    <t>9 Января 245</t>
  </si>
  <si>
    <t>9 Января 247</t>
  </si>
  <si>
    <t>9 Января 257</t>
  </si>
  <si>
    <t>9 Января 261</t>
  </si>
  <si>
    <t>9 Января 263</t>
  </si>
  <si>
    <t>9 Января 265</t>
  </si>
  <si>
    <t>9 Января 267</t>
  </si>
  <si>
    <t>9 Января 269</t>
  </si>
  <si>
    <t>9 Января 269А</t>
  </si>
  <si>
    <t>9 Января 271</t>
  </si>
  <si>
    <t>Холмогорова, 70</t>
  </si>
  <si>
    <t>Холмогорова, 76</t>
  </si>
  <si>
    <t xml:space="preserve">Холмогорова, 78 </t>
  </si>
  <si>
    <t>Холмогорова, 80</t>
  </si>
  <si>
    <t>Холмогорова, 84</t>
  </si>
  <si>
    <t>Холмогорова, 90</t>
  </si>
  <si>
    <t>ИТОГО сумма по жилым домам</t>
  </si>
  <si>
    <t>отопление по расчету</t>
  </si>
  <si>
    <r>
      <t xml:space="preserve">Расход  ГВС  </t>
    </r>
    <r>
      <rPr>
        <u val="single"/>
        <sz val="12"/>
        <rFont val="Arial Cyr"/>
        <family val="2"/>
      </rPr>
      <t>жилыми домами</t>
    </r>
    <r>
      <rPr>
        <sz val="12"/>
        <rFont val="Arial Cyr"/>
        <family val="2"/>
      </rPr>
      <t xml:space="preserve"> по договору К 1112 </t>
    </r>
  </si>
  <si>
    <r>
      <t xml:space="preserve">Общая численность (чел) </t>
    </r>
    <r>
      <rPr>
        <b/>
        <sz val="8"/>
        <rFont val="Arial Cyr"/>
        <family val="2"/>
      </rPr>
      <t>на 01.07.2010</t>
    </r>
  </si>
  <si>
    <t>Расход (в куб.м.)</t>
  </si>
  <si>
    <t>расход на 1 чел.</t>
  </si>
  <si>
    <r>
      <t xml:space="preserve">Дзержинского 13 </t>
    </r>
    <r>
      <rPr>
        <b/>
        <sz val="9"/>
        <rFont val="Arial Cyr"/>
        <family val="2"/>
      </rPr>
      <t>(считает узел Дзерж.11)</t>
    </r>
  </si>
  <si>
    <r>
      <t xml:space="preserve">Дзержинского 14 </t>
    </r>
    <r>
      <rPr>
        <b/>
        <sz val="8"/>
        <rFont val="Arial Cyr"/>
        <family val="2"/>
      </rPr>
      <t>(бойлер- подогрев) до октября</t>
    </r>
  </si>
  <si>
    <r>
      <t>Дзержинского 20</t>
    </r>
    <r>
      <rPr>
        <sz val="8"/>
        <rFont val="Arial Cyr"/>
        <family val="2"/>
      </rPr>
      <t xml:space="preserve"> (бойлер-подогрев)</t>
    </r>
  </si>
  <si>
    <r>
      <t xml:space="preserve">Дзержинского 38 </t>
    </r>
    <r>
      <rPr>
        <b/>
        <sz val="8"/>
        <rFont val="Arial Cyr"/>
        <family val="2"/>
      </rPr>
      <t>(бойлер- подогрев)</t>
    </r>
  </si>
  <si>
    <r>
      <t xml:space="preserve">Дзержинского 50 </t>
    </r>
    <r>
      <rPr>
        <b/>
        <sz val="8"/>
        <rFont val="Arial Cyr"/>
        <family val="2"/>
      </rPr>
      <t>(бойлер- подогрев)</t>
    </r>
  </si>
  <si>
    <t xml:space="preserve">В.Шоссе 16В </t>
  </si>
  <si>
    <r>
      <t>Буммашевская 96с</t>
    </r>
    <r>
      <rPr>
        <b/>
        <sz val="8"/>
        <rFont val="Arial Cyr"/>
        <family val="2"/>
      </rPr>
      <t xml:space="preserve"> (ИТП - подогрев)</t>
    </r>
  </si>
  <si>
    <r>
      <t xml:space="preserve">9 Января 271 </t>
    </r>
    <r>
      <rPr>
        <b/>
        <sz val="8"/>
        <rFont val="Arial Cyr"/>
        <family val="2"/>
      </rPr>
      <t>(ИТП - подогрев) до ноября</t>
    </r>
  </si>
  <si>
    <r>
      <t xml:space="preserve">Холмогорова, 70 </t>
    </r>
    <r>
      <rPr>
        <b/>
        <sz val="8"/>
        <rFont val="Arial Cyr"/>
        <family val="2"/>
      </rPr>
      <t>(ИТП - подогрев)</t>
    </r>
  </si>
  <si>
    <t>Холмогорова, 78</t>
  </si>
  <si>
    <t>Финансовый результат за 2010 г. по УУТЭ отопление и ГВС по договору К 1112 и Т 0097</t>
  </si>
  <si>
    <t>№ п/п</t>
  </si>
  <si>
    <t>МКД</t>
  </si>
  <si>
    <t>№ дома</t>
  </si>
  <si>
    <t>литер</t>
  </si>
  <si>
    <t>Участие в ФЗ</t>
  </si>
  <si>
    <t>Кооперативные</t>
  </si>
  <si>
    <t>5 этаж</t>
  </si>
  <si>
    <t>9 этаж</t>
  </si>
  <si>
    <t xml:space="preserve"> Свыше 9 этаж</t>
  </si>
  <si>
    <t>Дата проведения собраний</t>
  </si>
  <si>
    <t>Площадь дома</t>
  </si>
  <si>
    <r>
      <t xml:space="preserve">Экономия отопление </t>
    </r>
    <r>
      <rPr>
        <sz val="9"/>
        <rFont val="Arial Cyr"/>
        <family val="2"/>
      </rPr>
      <t>расход в (в Гкал)</t>
    </r>
  </si>
  <si>
    <t>Кол-во подьездов</t>
  </si>
  <si>
    <r>
      <t xml:space="preserve">Экономия отопление </t>
    </r>
    <r>
      <rPr>
        <sz val="9"/>
        <rFont val="Arial Cyr"/>
        <family val="2"/>
      </rPr>
      <t>сумма в (в руб)</t>
    </r>
  </si>
  <si>
    <t>Кол-во месяцев в управлении</t>
  </si>
  <si>
    <t>Норматив за кв.м.</t>
  </si>
  <si>
    <r>
      <t>Начислено населению</t>
    </r>
    <r>
      <rPr>
        <sz val="10"/>
        <rFont val="Arial Cyr"/>
        <family val="2"/>
      </rPr>
      <t xml:space="preserve"> (в руб)</t>
    </r>
  </si>
  <si>
    <r>
      <t>расход на 1 чел.</t>
    </r>
    <r>
      <rPr>
        <sz val="8"/>
        <rFont val="Arial Cyr"/>
        <family val="2"/>
      </rPr>
      <t>(в куб.м.)</t>
    </r>
  </si>
  <si>
    <t>Предъявлено ООО "УКС"</t>
  </si>
  <si>
    <r>
      <t xml:space="preserve">Результат ГВС (-) </t>
    </r>
    <r>
      <rPr>
        <sz val="8"/>
        <rFont val="Arial Cyr"/>
        <family val="2"/>
      </rPr>
      <t>перерасход (в кб.м.)</t>
    </r>
  </si>
  <si>
    <r>
      <t xml:space="preserve">Результат ГВС (-) перерасход </t>
    </r>
    <r>
      <rPr>
        <sz val="8"/>
        <rFont val="Arial Cyr"/>
        <family val="2"/>
      </rPr>
      <t>сумма в руб)</t>
    </r>
  </si>
  <si>
    <r>
      <t>ИТОГО экономия по отоплению и ГВС</t>
    </r>
    <r>
      <rPr>
        <sz val="8"/>
        <rFont val="Arial Cyr"/>
        <family val="2"/>
      </rPr>
      <t xml:space="preserve"> сумма (в руб)</t>
    </r>
  </si>
  <si>
    <t>Тариф за 1 кв.м. в 2010 г</t>
  </si>
  <si>
    <r>
      <t>З/ПЛ уполномоченных</t>
    </r>
    <r>
      <rPr>
        <sz val="8"/>
        <rFont val="Arial Cyr"/>
        <family val="2"/>
      </rPr>
      <t xml:space="preserve"> сумма (в руб)</t>
    </r>
  </si>
  <si>
    <r>
      <t xml:space="preserve">ИТОГО экономия по отоплению и ГВС </t>
    </r>
    <r>
      <rPr>
        <sz val="8"/>
        <rFont val="Arial Cyr"/>
        <family val="2"/>
      </rPr>
      <t>сумма (в руб)</t>
    </r>
  </si>
  <si>
    <t>Дзержинского</t>
  </si>
  <si>
    <t>Вот. Шоссе</t>
  </si>
  <si>
    <t>а</t>
  </si>
  <si>
    <t>в</t>
  </si>
  <si>
    <t>НЕТ УУТЭ</t>
  </si>
  <si>
    <t>УУТЭ с декабря</t>
  </si>
  <si>
    <t>Буммашевская</t>
  </si>
  <si>
    <t>Тимирязева</t>
  </si>
  <si>
    <t>Ворошилова</t>
  </si>
  <si>
    <t>9-е Января</t>
  </si>
  <si>
    <t>Холмогорова</t>
  </si>
  <si>
    <t>Перечень работ</t>
  </si>
  <si>
    <t xml:space="preserve">Кол. этажей </t>
  </si>
  <si>
    <t>Срок выполнения</t>
  </si>
  <si>
    <t>Подрядчик</t>
  </si>
  <si>
    <t>Примечание</t>
  </si>
  <si>
    <t>Денежн.средства на конец года (тыс.руб.)</t>
  </si>
  <si>
    <t>Смета (сумма)  тыс.руб.</t>
  </si>
  <si>
    <t>Денежн.средства на 01.2012г. (тыс.руб)</t>
  </si>
  <si>
    <t>ПЛАН РАБОТ НА 2012г.</t>
  </si>
  <si>
    <t>ул. Высотная, 1</t>
  </si>
  <si>
    <t>ул. Высотная, 2</t>
  </si>
  <si>
    <t>ул. Высотная, 3</t>
  </si>
  <si>
    <t>ул. Высотная, 4</t>
  </si>
  <si>
    <t>ул. Северная,1</t>
  </si>
  <si>
    <t>ул. Северная,2</t>
  </si>
  <si>
    <t>ул. Северная,3</t>
  </si>
  <si>
    <t>ул. Северная,12</t>
  </si>
  <si>
    <t>ул. Северная,13</t>
  </si>
  <si>
    <t>ул. Северная,17</t>
  </si>
  <si>
    <t>ул. Западная, 12</t>
  </si>
  <si>
    <t>ул. Западная, 13</t>
  </si>
  <si>
    <t>ул. Западная, 14</t>
  </si>
  <si>
    <t>ул. Западная, 15</t>
  </si>
  <si>
    <t>ул. Западная, 16</t>
  </si>
  <si>
    <t>ул. Мостовая, 16</t>
  </si>
  <si>
    <t>ул. Мостовая, 18</t>
  </si>
  <si>
    <t>ул. Мостовая, 20</t>
  </si>
  <si>
    <t>д. Шудья</t>
  </si>
  <si>
    <t>ул. Центральная, 15</t>
  </si>
  <si>
    <t>ул. Центральная, 17</t>
  </si>
  <si>
    <t>ул. Центральная, 19</t>
  </si>
  <si>
    <t>Вид работы (текущий, капитальный)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</si>
</sst>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"/>
    <numFmt numFmtId="173" formatCode="0.000"/>
    <numFmt numFmtId="174" formatCode="#,##0.000"/>
    <numFmt numFmtId="175" formatCode="_-* #,##0.00_р_._-;\-* #,##0.00_р_._-;_-* \-??_р_._-;_-@_-"/>
    <numFmt numFmtId="176" formatCode="_-* #,##0_р_._-;\-* #,##0_р_._-;_-* \-??_р_._-;_-@_-"/>
    <numFmt numFmtId="177" formatCode="d\ mmm;@"/>
    <numFmt numFmtId="178" formatCode="dd/mm/yy;@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color indexed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sz val="8.5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7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4" fontId="23" fillId="10" borderId="10" xfId="0" applyNumberFormat="1" applyFont="1" applyFill="1" applyBorder="1" applyAlignment="1">
      <alignment horizontal="center" wrapText="1"/>
    </xf>
    <xf numFmtId="0" fontId="19" fillId="10" borderId="10" xfId="0" applyFont="1" applyFill="1" applyBorder="1" applyAlignment="1">
      <alignment horizontal="center" wrapText="1"/>
    </xf>
    <xf numFmtId="4" fontId="22" fillId="10" borderId="10" xfId="0" applyNumberFormat="1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center" wrapText="1"/>
    </xf>
    <xf numFmtId="172" fontId="22" fillId="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4" fontId="0" fillId="22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173" fontId="19" fillId="0" borderId="11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174" fontId="19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73" fontId="19" fillId="0" borderId="10" xfId="0" applyNumberFormat="1" applyFont="1" applyFill="1" applyBorder="1" applyAlignment="1">
      <alignment/>
    </xf>
    <xf numFmtId="174" fontId="19" fillId="0" borderId="10" xfId="0" applyNumberFormat="1" applyFont="1" applyFill="1" applyBorder="1" applyAlignment="1">
      <alignment/>
    </xf>
    <xf numFmtId="174" fontId="23" fillId="10" borderId="10" xfId="0" applyNumberFormat="1" applyFont="1" applyFill="1" applyBorder="1" applyAlignment="1">
      <alignment horizontal="right"/>
    </xf>
    <xf numFmtId="4" fontId="19" fillId="4" borderId="10" xfId="0" applyNumberFormat="1" applyFont="1" applyFill="1" applyBorder="1" applyAlignment="1">
      <alignment/>
    </xf>
    <xf numFmtId="4" fontId="22" fillId="4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4" fontId="0" fillId="2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19" fillId="3" borderId="10" xfId="0" applyNumberFormat="1" applyFont="1" applyFill="1" applyBorder="1" applyAlignment="1">
      <alignment/>
    </xf>
    <xf numFmtId="4" fontId="22" fillId="3" borderId="10" xfId="0" applyNumberFormat="1" applyFont="1" applyFill="1" applyBorder="1" applyAlignment="1">
      <alignment horizontal="right"/>
    </xf>
    <xf numFmtId="173" fontId="19" fillId="3" borderId="11" xfId="0" applyNumberFormat="1" applyFont="1" applyFill="1" applyBorder="1" applyAlignment="1">
      <alignment/>
    </xf>
    <xf numFmtId="4" fontId="22" fillId="3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4" fontId="0" fillId="22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73" fontId="19" fillId="3" borderId="1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173" fontId="19" fillId="0" borderId="11" xfId="0" applyNumberFormat="1" applyFont="1" applyBorder="1" applyAlignment="1">
      <alignment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4" fontId="19" fillId="17" borderId="10" xfId="0" applyNumberFormat="1" applyFont="1" applyFill="1" applyBorder="1" applyAlignment="1">
      <alignment/>
    </xf>
    <xf numFmtId="4" fontId="22" fillId="17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right"/>
    </xf>
    <xf numFmtId="174" fontId="19" fillId="4" borderId="10" xfId="0" applyNumberFormat="1" applyFont="1" applyFill="1" applyBorder="1" applyAlignment="1">
      <alignment/>
    </xf>
    <xf numFmtId="4" fontId="22" fillId="4" borderId="10" xfId="0" applyNumberFormat="1" applyFont="1" applyFill="1" applyBorder="1" applyAlignment="1">
      <alignment horizontal="right"/>
    </xf>
    <xf numFmtId="173" fontId="19" fillId="3" borderId="12" xfId="0" applyNumberFormat="1" applyFont="1" applyFill="1" applyBorder="1" applyAlignment="1">
      <alignment/>
    </xf>
    <xf numFmtId="4" fontId="22" fillId="3" borderId="13" xfId="0" applyNumberFormat="1" applyFont="1" applyFill="1" applyBorder="1" applyAlignment="1">
      <alignment/>
    </xf>
    <xf numFmtId="173" fontId="19" fillId="3" borderId="13" xfId="0" applyNumberFormat="1" applyFont="1" applyFill="1" applyBorder="1" applyAlignment="1">
      <alignment/>
    </xf>
    <xf numFmtId="173" fontId="19" fillId="0" borderId="12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173" fontId="19" fillId="0" borderId="13" xfId="0" applyNumberFormat="1" applyFont="1" applyFill="1" applyBorder="1" applyAlignment="1">
      <alignment/>
    </xf>
    <xf numFmtId="4" fontId="25" fillId="3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22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 horizontal="right"/>
    </xf>
    <xf numFmtId="174" fontId="19" fillId="0" borderId="13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174" fontId="19" fillId="0" borderId="13" xfId="0" applyNumberFormat="1" applyFont="1" applyFill="1" applyBorder="1" applyAlignment="1">
      <alignment/>
    </xf>
    <xf numFmtId="4" fontId="19" fillId="4" borderId="13" xfId="0" applyNumberFormat="1" applyFont="1" applyFill="1" applyBorder="1" applyAlignment="1">
      <alignment/>
    </xf>
    <xf numFmtId="4" fontId="22" fillId="4" borderId="13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0" fontId="26" fillId="0" borderId="15" xfId="0" applyFont="1" applyFill="1" applyBorder="1" applyAlignment="1">
      <alignment horizontal="right" wrapText="1"/>
    </xf>
    <xf numFmtId="4" fontId="25" fillId="4" borderId="16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right"/>
    </xf>
    <xf numFmtId="4" fontId="25" fillId="0" borderId="16" xfId="0" applyNumberFormat="1" applyFont="1" applyFill="1" applyBorder="1" applyAlignment="1">
      <alignment/>
    </xf>
    <xf numFmtId="4" fontId="27" fillId="0" borderId="16" xfId="0" applyNumberFormat="1" applyFont="1" applyFill="1" applyBorder="1" applyAlignment="1">
      <alignment/>
    </xf>
    <xf numFmtId="174" fontId="23" fillId="10" borderId="14" xfId="0" applyNumberFormat="1" applyFont="1" applyFill="1" applyBorder="1" applyAlignment="1">
      <alignment/>
    </xf>
    <xf numFmtId="4" fontId="27" fillId="4" borderId="16" xfId="0" applyNumberFormat="1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8" xfId="0" applyFont="1" applyBorder="1" applyAlignment="1">
      <alignment/>
    </xf>
    <xf numFmtId="0" fontId="22" fillId="3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22" fillId="4" borderId="10" xfId="0" applyNumberFormat="1" applyFont="1" applyFill="1" applyBorder="1" applyAlignment="1">
      <alignment horizontal="center" wrapText="1"/>
    </xf>
    <xf numFmtId="3" fontId="19" fillId="22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1" fontId="19" fillId="3" borderId="11" xfId="0" applyNumberFormat="1" applyFont="1" applyFill="1" applyBorder="1" applyAlignment="1">
      <alignment/>
    </xf>
    <xf numFmtId="3" fontId="19" fillId="4" borderId="10" xfId="0" applyNumberFormat="1" applyFont="1" applyFill="1" applyBorder="1" applyAlignment="1">
      <alignment/>
    </xf>
    <xf numFmtId="3" fontId="22" fillId="3" borderId="10" xfId="0" applyNumberFormat="1" applyFont="1" applyFill="1" applyBorder="1" applyAlignment="1">
      <alignment/>
    </xf>
    <xf numFmtId="3" fontId="19" fillId="22" borderId="10" xfId="0" applyNumberFormat="1" applyFont="1" applyFill="1" applyBorder="1" applyAlignment="1">
      <alignment wrapText="1"/>
    </xf>
    <xf numFmtId="0" fontId="0" fillId="3" borderId="11" xfId="0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0" fillId="24" borderId="11" xfId="0" applyFont="1" applyFill="1" applyBorder="1" applyAlignment="1">
      <alignment wrapText="1"/>
    </xf>
    <xf numFmtId="0" fontId="0" fillId="24" borderId="11" xfId="0" applyFont="1" applyFill="1" applyBorder="1" applyAlignment="1">
      <alignment/>
    </xf>
    <xf numFmtId="1" fontId="19" fillId="17" borderId="11" xfId="0" applyNumberFormat="1" applyFont="1" applyFill="1" applyBorder="1" applyAlignment="1">
      <alignment/>
    </xf>
    <xf numFmtId="3" fontId="22" fillId="17" borderId="10" xfId="0" applyNumberFormat="1" applyFont="1" applyFill="1" applyBorder="1" applyAlignment="1">
      <alignment/>
    </xf>
    <xf numFmtId="4" fontId="19" fillId="3" borderId="10" xfId="0" applyNumberFormat="1" applyFont="1" applyFill="1" applyBorder="1" applyAlignment="1">
      <alignment/>
    </xf>
    <xf numFmtId="3" fontId="22" fillId="3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3" fontId="19" fillId="22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 horizontal="right"/>
    </xf>
    <xf numFmtId="1" fontId="19" fillId="3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4" fontId="25" fillId="0" borderId="13" xfId="0" applyNumberFormat="1" applyFont="1" applyFill="1" applyBorder="1" applyAlignment="1">
      <alignment/>
    </xf>
    <xf numFmtId="3" fontId="19" fillId="4" borderId="13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26" fillId="0" borderId="16" xfId="0" applyFont="1" applyFill="1" applyBorder="1" applyAlignment="1">
      <alignment horizontal="right" wrapText="1"/>
    </xf>
    <xf numFmtId="3" fontId="25" fillId="4" borderId="16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19" fillId="0" borderId="0" xfId="0" applyFont="1" applyFill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2" fillId="4" borderId="1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/>
    </xf>
    <xf numFmtId="0" fontId="23" fillId="4" borderId="10" xfId="0" applyFont="1" applyFill="1" applyBorder="1" applyAlignment="1">
      <alignment horizontal="center" vertical="top" wrapText="1"/>
    </xf>
    <xf numFmtId="0" fontId="23" fillId="4" borderId="10" xfId="0" applyNumberFormat="1" applyFont="1" applyFill="1" applyBorder="1" applyAlignment="1">
      <alignment horizontal="center" vertical="top" wrapText="1"/>
    </xf>
    <xf numFmtId="0" fontId="22" fillId="4" borderId="10" xfId="0" applyNumberFormat="1" applyFont="1" applyFill="1" applyBorder="1" applyAlignment="1">
      <alignment horizontal="center" vertical="top" wrapText="1"/>
    </xf>
    <xf numFmtId="0" fontId="25" fillId="4" borderId="10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/>
    </xf>
    <xf numFmtId="0" fontId="22" fillId="4" borderId="10" xfId="0" applyFont="1" applyFill="1" applyBorder="1" applyAlignment="1">
      <alignment vertical="top" wrapText="1"/>
    </xf>
    <xf numFmtId="4" fontId="23" fillId="4" borderId="10" xfId="0" applyNumberFormat="1" applyFont="1" applyFill="1" applyBorder="1" applyAlignment="1">
      <alignment horizontal="center" vertical="top" wrapText="1"/>
    </xf>
    <xf numFmtId="175" fontId="1" fillId="4" borderId="10" xfId="6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" fontId="0" fillId="0" borderId="10" xfId="0" applyNumberFormat="1" applyFill="1" applyBorder="1" applyAlignment="1">
      <alignment horizontal="center"/>
    </xf>
    <xf numFmtId="176" fontId="1" fillId="22" borderId="10" xfId="6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172" fontId="19" fillId="0" borderId="10" xfId="0" applyNumberFormat="1" applyFont="1" applyFill="1" applyBorder="1" applyAlignment="1">
      <alignment horizontal="center"/>
    </xf>
    <xf numFmtId="175" fontId="1" fillId="0" borderId="10" xfId="60" applyFill="1" applyBorder="1" applyAlignment="1" applyProtection="1">
      <alignment/>
      <protection/>
    </xf>
    <xf numFmtId="3" fontId="1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/>
    </xf>
    <xf numFmtId="3" fontId="19" fillId="25" borderId="10" xfId="0" applyNumberFormat="1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174" fontId="22" fillId="25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3" fontId="25" fillId="2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25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176" fontId="1" fillId="22" borderId="10" xfId="60" applyNumberFormat="1" applyFont="1" applyFill="1" applyBorder="1" applyAlignment="1" applyProtection="1">
      <alignment wrapText="1"/>
      <protection/>
    </xf>
    <xf numFmtId="3" fontId="0" fillId="25" borderId="10" xfId="0" applyNumberFormat="1" applyFill="1" applyBorder="1" applyAlignment="1">
      <alignment wrapText="1"/>
    </xf>
    <xf numFmtId="178" fontId="19" fillId="0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>
      <alignment horizontal="center"/>
    </xf>
    <xf numFmtId="3" fontId="0" fillId="3" borderId="10" xfId="0" applyNumberForma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176" fontId="1" fillId="10" borderId="10" xfId="60" applyNumberFormat="1" applyFont="1" applyFill="1" applyBorder="1" applyAlignment="1" applyProtection="1">
      <alignment/>
      <protection/>
    </xf>
    <xf numFmtId="3" fontId="19" fillId="10" borderId="10" xfId="0" applyNumberFormat="1" applyFont="1" applyFill="1" applyBorder="1" applyAlignment="1">
      <alignment/>
    </xf>
    <xf numFmtId="178" fontId="19" fillId="10" borderId="10" xfId="0" applyNumberFormat="1" applyFont="1" applyFill="1" applyBorder="1" applyAlignment="1">
      <alignment/>
    </xf>
    <xf numFmtId="3" fontId="25" fillId="10" borderId="10" xfId="0" applyNumberFormat="1" applyFont="1" applyFill="1" applyBorder="1" applyAlignment="1">
      <alignment/>
    </xf>
    <xf numFmtId="3" fontId="19" fillId="1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176" fontId="1" fillId="4" borderId="10" xfId="60" applyNumberFormat="1" applyFont="1" applyFill="1" applyBorder="1" applyAlignment="1" applyProtection="1">
      <alignment horizontal="right"/>
      <protection/>
    </xf>
    <xf numFmtId="3" fontId="26" fillId="0" borderId="10" xfId="0" applyNumberFormat="1" applyFont="1" applyFill="1" applyBorder="1" applyAlignment="1">
      <alignment horizontal="right" wrapText="1"/>
    </xf>
    <xf numFmtId="3" fontId="27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174" fontId="25" fillId="0" borderId="10" xfId="0" applyNumberFormat="1" applyFont="1" applyFill="1" applyBorder="1" applyAlignment="1">
      <alignment horizontal="right"/>
    </xf>
    <xf numFmtId="176" fontId="1" fillId="0" borderId="0" xfId="6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22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top"/>
    </xf>
    <xf numFmtId="0" fontId="25" fillId="4" borderId="13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center" vertical="top"/>
    </xf>
    <xf numFmtId="3" fontId="19" fillId="26" borderId="23" xfId="0" applyNumberFormat="1" applyFont="1" applyFill="1" applyBorder="1" applyAlignment="1">
      <alignment vertical="top" wrapText="1"/>
    </xf>
    <xf numFmtId="0" fontId="19" fillId="26" borderId="23" xfId="0" applyFont="1" applyFill="1" applyBorder="1" applyAlignment="1">
      <alignment horizontal="center"/>
    </xf>
    <xf numFmtId="0" fontId="19" fillId="26" borderId="23" xfId="0" applyFont="1" applyFill="1" applyBorder="1" applyAlignment="1">
      <alignment horizontal="left"/>
    </xf>
    <xf numFmtId="0" fontId="19" fillId="26" borderId="23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wrapText="1"/>
    </xf>
    <xf numFmtId="3" fontId="19" fillId="26" borderId="23" xfId="0" applyNumberFormat="1" applyFont="1" applyFill="1" applyBorder="1" applyAlignment="1">
      <alignment wrapText="1"/>
    </xf>
    <xf numFmtId="0" fontId="19" fillId="26" borderId="23" xfId="0" applyNumberFormat="1" applyFont="1" applyFill="1" applyBorder="1" applyAlignment="1">
      <alignment horizontal="center"/>
    </xf>
    <xf numFmtId="3" fontId="19" fillId="26" borderId="23" xfId="0" applyNumberFormat="1" applyFont="1" applyFill="1" applyBorder="1" applyAlignment="1">
      <alignment horizontal="center" vertical="center"/>
    </xf>
    <xf numFmtId="3" fontId="30" fillId="26" borderId="23" xfId="0" applyNumberFormat="1" applyFont="1" applyFill="1" applyBorder="1" applyAlignment="1">
      <alignment/>
    </xf>
    <xf numFmtId="3" fontId="19" fillId="26" borderId="23" xfId="0" applyNumberFormat="1" applyFont="1" applyFill="1" applyBorder="1" applyAlignment="1">
      <alignment/>
    </xf>
    <xf numFmtId="0" fontId="0" fillId="26" borderId="23" xfId="0" applyFill="1" applyBorder="1" applyAlignment="1">
      <alignment/>
    </xf>
    <xf numFmtId="0" fontId="19" fillId="26" borderId="23" xfId="0" applyFont="1" applyFill="1" applyBorder="1" applyAlignment="1">
      <alignment/>
    </xf>
    <xf numFmtId="0" fontId="19" fillId="26" borderId="23" xfId="0" applyNumberFormat="1" applyFont="1" applyFill="1" applyBorder="1" applyAlignment="1">
      <alignment/>
    </xf>
    <xf numFmtId="178" fontId="30" fillId="26" borderId="23" xfId="0" applyNumberFormat="1" applyFont="1" applyFill="1" applyBorder="1" applyAlignment="1">
      <alignment/>
    </xf>
    <xf numFmtId="178" fontId="31" fillId="26" borderId="23" xfId="0" applyNumberFormat="1" applyFont="1" applyFill="1" applyBorder="1" applyAlignment="1">
      <alignment/>
    </xf>
    <xf numFmtId="0" fontId="30" fillId="26" borderId="23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20884"/>
      <rgbColor rgb="00FFD32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9"/>
  <sheetViews>
    <sheetView zoomScale="85" zoomScaleNormal="85" zoomScaleSheetLayoutView="75" zoomScalePageLayoutView="0" workbookViewId="0" topLeftCell="Z1">
      <pane ySplit="5" topLeftCell="A54" activePane="bottomLeft" state="frozen"/>
      <selection pane="topLeft" activeCell="Z1" sqref="Z1"/>
      <selection pane="bottomLeft" activeCell="AN69" sqref="AN69"/>
    </sheetView>
  </sheetViews>
  <sheetFormatPr defaultColWidth="8.75390625" defaultRowHeight="12.75"/>
  <cols>
    <col min="1" max="1" width="8.75390625" style="0" customWidth="1"/>
    <col min="2" max="2" width="30.625" style="0" customWidth="1"/>
    <col min="3" max="3" width="12.25390625" style="0" customWidth="1"/>
    <col min="4" max="4" width="0.12890625" style="0" customWidth="1"/>
    <col min="5" max="5" width="9.25390625" style="0" customWidth="1"/>
    <col min="6" max="6" width="13.125" style="0" customWidth="1"/>
    <col min="7" max="7" width="10.25390625" style="0" customWidth="1"/>
    <col min="8" max="8" width="13.875" style="0" customWidth="1"/>
    <col min="9" max="9" width="9.25390625" style="0" customWidth="1"/>
    <col min="10" max="10" width="13.125" style="0" customWidth="1"/>
    <col min="11" max="11" width="9.25390625" style="0" customWidth="1"/>
    <col min="12" max="12" width="13.875" style="0" customWidth="1"/>
    <col min="13" max="13" width="8.75390625" style="0" customWidth="1"/>
    <col min="14" max="14" width="13.875" style="0" customWidth="1"/>
    <col min="15" max="15" width="10.125" style="0" customWidth="1"/>
    <col min="16" max="16" width="13.875" style="0" customWidth="1"/>
    <col min="17" max="17" width="9.375" style="0" customWidth="1"/>
    <col min="18" max="18" width="13.00390625" style="0" customWidth="1"/>
    <col min="19" max="19" width="10.75390625" style="0" customWidth="1"/>
    <col min="20" max="20" width="13.625" style="0" customWidth="1"/>
    <col min="21" max="21" width="8.75390625" style="0" customWidth="1"/>
    <col min="22" max="22" width="12.625" style="0" customWidth="1"/>
    <col min="23" max="23" width="8.125" style="0" customWidth="1"/>
    <col min="24" max="24" width="11.875" style="0" customWidth="1"/>
    <col min="25" max="25" width="10.125" style="0" customWidth="1"/>
    <col min="26" max="26" width="13.00390625" style="0" customWidth="1"/>
    <col min="27" max="27" width="8.125" style="0" customWidth="1"/>
    <col min="28" max="28" width="12.00390625" style="0" customWidth="1"/>
    <col min="29" max="29" width="8.75390625" style="0" customWidth="1"/>
    <col min="30" max="30" width="13.375" style="0" customWidth="1"/>
    <col min="31" max="31" width="8.125" style="0" customWidth="1"/>
    <col min="32" max="32" width="12.00390625" style="0" customWidth="1"/>
    <col min="33" max="33" width="8.75390625" style="0" customWidth="1"/>
    <col min="34" max="34" width="13.375" style="0" customWidth="1"/>
    <col min="35" max="35" width="8.125" style="0" customWidth="1"/>
    <col min="36" max="36" width="12.00390625" style="0" customWidth="1"/>
    <col min="37" max="37" width="9.75390625" style="0" customWidth="1"/>
    <col min="38" max="38" width="13.125" style="0" customWidth="1"/>
    <col min="39" max="39" width="8.125" style="0" customWidth="1"/>
    <col min="40" max="40" width="12.00390625" style="0" customWidth="1"/>
    <col min="41" max="41" width="8.75390625" style="0" customWidth="1"/>
    <col min="42" max="42" width="12.375" style="0" customWidth="1"/>
    <col min="43" max="43" width="8.125" style="0" customWidth="1"/>
    <col min="44" max="44" width="12.00390625" style="0" customWidth="1"/>
    <col min="45" max="45" width="9.875" style="0" customWidth="1"/>
    <col min="46" max="46" width="13.00390625" style="0" customWidth="1"/>
    <col min="47" max="47" width="8.875" style="0" customWidth="1"/>
    <col min="48" max="48" width="14.75390625" style="0" customWidth="1"/>
    <col min="49" max="49" width="10.00390625" style="0" customWidth="1"/>
    <col min="50" max="50" width="12.625" style="0" customWidth="1"/>
    <col min="51" max="51" width="9.25390625" style="0" customWidth="1"/>
    <col min="52" max="52" width="13.125" style="0" customWidth="1"/>
    <col min="53" max="53" width="10.25390625" style="0" customWidth="1"/>
    <col min="54" max="54" width="15.125" style="0" customWidth="1"/>
    <col min="55" max="55" width="7.75390625" style="1" customWidth="1"/>
    <col min="56" max="56" width="9.875" style="0" customWidth="1"/>
    <col min="57" max="57" width="14.625" style="0" customWidth="1"/>
    <col min="58" max="58" width="10.375" style="0" customWidth="1"/>
    <col min="59" max="59" width="13.00390625" style="0" customWidth="1"/>
    <col min="60" max="60" width="8.00390625" style="2" customWidth="1"/>
    <col min="61" max="61" width="10.00390625" style="2" customWidth="1"/>
  </cols>
  <sheetData>
    <row r="1" spans="2:55" ht="15">
      <c r="B1" s="3" t="s">
        <v>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BC1"/>
    </row>
    <row r="2" spans="2:55" ht="15">
      <c r="B2" s="191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BC2"/>
    </row>
    <row r="3" spans="1:61" ht="28.5" customHeight="1">
      <c r="A3" s="183"/>
      <c r="B3" s="184" t="s">
        <v>2</v>
      </c>
      <c r="C3" s="185" t="s">
        <v>3</v>
      </c>
      <c r="D3" s="186"/>
      <c r="E3" s="190" t="s">
        <v>4</v>
      </c>
      <c r="F3" s="190"/>
      <c r="G3" s="190"/>
      <c r="H3" s="190"/>
      <c r="I3" s="190" t="s">
        <v>5</v>
      </c>
      <c r="J3" s="190"/>
      <c r="K3" s="190"/>
      <c r="L3" s="190"/>
      <c r="M3" s="190" t="s">
        <v>6</v>
      </c>
      <c r="N3" s="190"/>
      <c r="O3" s="190"/>
      <c r="P3" s="190"/>
      <c r="Q3" s="190" t="s">
        <v>7</v>
      </c>
      <c r="R3" s="190"/>
      <c r="S3" s="190"/>
      <c r="T3" s="190"/>
      <c r="U3" s="190" t="s">
        <v>8</v>
      </c>
      <c r="V3" s="190"/>
      <c r="W3" s="190"/>
      <c r="X3" s="190"/>
      <c r="Y3" s="190" t="s">
        <v>9</v>
      </c>
      <c r="Z3" s="190"/>
      <c r="AA3" s="190"/>
      <c r="AB3" s="190"/>
      <c r="AC3" s="190" t="s">
        <v>10</v>
      </c>
      <c r="AD3" s="190"/>
      <c r="AE3" s="190"/>
      <c r="AF3" s="190"/>
      <c r="AG3" s="190" t="s">
        <v>11</v>
      </c>
      <c r="AH3" s="190"/>
      <c r="AI3" s="190"/>
      <c r="AJ3" s="190"/>
      <c r="AK3" s="190" t="s">
        <v>12</v>
      </c>
      <c r="AL3" s="190"/>
      <c r="AM3" s="190"/>
      <c r="AN3" s="190"/>
      <c r="AO3" s="190" t="s">
        <v>13</v>
      </c>
      <c r="AP3" s="190"/>
      <c r="AQ3" s="190"/>
      <c r="AR3" s="190"/>
      <c r="AS3" s="190" t="s">
        <v>14</v>
      </c>
      <c r="AT3" s="190"/>
      <c r="AU3" s="190"/>
      <c r="AV3" s="190"/>
      <c r="AW3" s="190" t="s">
        <v>15</v>
      </c>
      <c r="AX3" s="190"/>
      <c r="AY3" s="190"/>
      <c r="AZ3" s="190"/>
      <c r="BA3" s="190" t="s">
        <v>16</v>
      </c>
      <c r="BB3" s="190"/>
      <c r="BC3" s="190"/>
      <c r="BD3" s="190"/>
      <c r="BE3" s="190"/>
      <c r="BF3" s="190"/>
      <c r="BG3" s="190"/>
      <c r="BH3" s="193" t="s">
        <v>17</v>
      </c>
      <c r="BI3" s="192" t="s">
        <v>18</v>
      </c>
    </row>
    <row r="4" spans="1:61" ht="40.5" customHeight="1">
      <c r="A4" s="183"/>
      <c r="B4" s="184"/>
      <c r="C4" s="185"/>
      <c r="D4" s="186"/>
      <c r="E4" s="187" t="s">
        <v>19</v>
      </c>
      <c r="F4" s="187"/>
      <c r="G4" s="188" t="s">
        <v>20</v>
      </c>
      <c r="H4" s="188"/>
      <c r="I4" s="187" t="s">
        <v>19</v>
      </c>
      <c r="J4" s="187"/>
      <c r="K4" s="189" t="s">
        <v>20</v>
      </c>
      <c r="L4" s="189"/>
      <c r="M4" s="187" t="s">
        <v>19</v>
      </c>
      <c r="N4" s="187"/>
      <c r="O4" s="189" t="s">
        <v>20</v>
      </c>
      <c r="P4" s="189"/>
      <c r="Q4" s="187" t="s">
        <v>19</v>
      </c>
      <c r="R4" s="187"/>
      <c r="S4" s="189" t="s">
        <v>20</v>
      </c>
      <c r="T4" s="189"/>
      <c r="U4" s="187" t="s">
        <v>19</v>
      </c>
      <c r="V4" s="187"/>
      <c r="W4" s="189" t="s">
        <v>20</v>
      </c>
      <c r="X4" s="189"/>
      <c r="Y4" s="187" t="s">
        <v>19</v>
      </c>
      <c r="Z4" s="187"/>
      <c r="AA4" s="189" t="s">
        <v>20</v>
      </c>
      <c r="AB4" s="189"/>
      <c r="AC4" s="187" t="s">
        <v>19</v>
      </c>
      <c r="AD4" s="187"/>
      <c r="AE4" s="189" t="s">
        <v>20</v>
      </c>
      <c r="AF4" s="189"/>
      <c r="AG4" s="187" t="s">
        <v>19</v>
      </c>
      <c r="AH4" s="187"/>
      <c r="AI4" s="189" t="s">
        <v>20</v>
      </c>
      <c r="AJ4" s="189"/>
      <c r="AK4" s="187" t="s">
        <v>19</v>
      </c>
      <c r="AL4" s="187"/>
      <c r="AM4" s="189" t="s">
        <v>20</v>
      </c>
      <c r="AN4" s="189"/>
      <c r="AO4" s="187" t="s">
        <v>19</v>
      </c>
      <c r="AP4" s="187"/>
      <c r="AQ4" s="189" t="s">
        <v>20</v>
      </c>
      <c r="AR4" s="189"/>
      <c r="AS4" s="187" t="s">
        <v>19</v>
      </c>
      <c r="AT4" s="187"/>
      <c r="AU4" s="189" t="s">
        <v>20</v>
      </c>
      <c r="AV4" s="189"/>
      <c r="AW4" s="187" t="s">
        <v>19</v>
      </c>
      <c r="AX4" s="187"/>
      <c r="AY4" s="189" t="s">
        <v>20</v>
      </c>
      <c r="AZ4" s="189"/>
      <c r="BA4" s="187" t="s">
        <v>19</v>
      </c>
      <c r="BB4" s="187"/>
      <c r="BC4" s="6"/>
      <c r="BD4" s="189" t="s">
        <v>20</v>
      </c>
      <c r="BE4" s="189"/>
      <c r="BF4" s="194" t="s">
        <v>21</v>
      </c>
      <c r="BG4" s="194"/>
      <c r="BH4" s="193"/>
      <c r="BI4" s="192"/>
    </row>
    <row r="5" spans="1:61" ht="36" customHeight="1">
      <c r="A5" s="183"/>
      <c r="B5" s="184"/>
      <c r="C5" s="185"/>
      <c r="D5" s="186"/>
      <c r="E5" s="7" t="s">
        <v>22</v>
      </c>
      <c r="F5" s="8" t="s">
        <v>23</v>
      </c>
      <c r="G5" s="9" t="s">
        <v>22</v>
      </c>
      <c r="H5" s="8" t="s">
        <v>23</v>
      </c>
      <c r="I5" s="7" t="s">
        <v>22</v>
      </c>
      <c r="J5" s="8" t="s">
        <v>23</v>
      </c>
      <c r="K5" s="7" t="s">
        <v>22</v>
      </c>
      <c r="L5" s="8" t="s">
        <v>23</v>
      </c>
      <c r="M5" s="7" t="s">
        <v>22</v>
      </c>
      <c r="N5" s="8" t="s">
        <v>23</v>
      </c>
      <c r="O5" s="7" t="s">
        <v>22</v>
      </c>
      <c r="P5" s="8" t="s">
        <v>23</v>
      </c>
      <c r="Q5" s="7" t="s">
        <v>22</v>
      </c>
      <c r="R5" s="8" t="s">
        <v>23</v>
      </c>
      <c r="S5" s="7" t="s">
        <v>22</v>
      </c>
      <c r="T5" s="8" t="s">
        <v>23</v>
      </c>
      <c r="U5" s="7" t="s">
        <v>22</v>
      </c>
      <c r="V5" s="8" t="s">
        <v>23</v>
      </c>
      <c r="W5" s="7" t="s">
        <v>22</v>
      </c>
      <c r="X5" s="8" t="s">
        <v>23</v>
      </c>
      <c r="Y5" s="7" t="s">
        <v>22</v>
      </c>
      <c r="Z5" s="8" t="s">
        <v>23</v>
      </c>
      <c r="AA5" s="7" t="s">
        <v>22</v>
      </c>
      <c r="AB5" s="8" t="s">
        <v>23</v>
      </c>
      <c r="AC5" s="7" t="s">
        <v>22</v>
      </c>
      <c r="AD5" s="8" t="s">
        <v>23</v>
      </c>
      <c r="AE5" s="7" t="s">
        <v>22</v>
      </c>
      <c r="AF5" s="8" t="s">
        <v>23</v>
      </c>
      <c r="AG5" s="7" t="s">
        <v>22</v>
      </c>
      <c r="AH5" s="8" t="s">
        <v>23</v>
      </c>
      <c r="AI5" s="7" t="s">
        <v>22</v>
      </c>
      <c r="AJ5" s="8" t="s">
        <v>23</v>
      </c>
      <c r="AK5" s="7" t="s">
        <v>22</v>
      </c>
      <c r="AL5" s="8" t="s">
        <v>23</v>
      </c>
      <c r="AM5" s="7" t="s">
        <v>22</v>
      </c>
      <c r="AN5" s="8" t="s">
        <v>23</v>
      </c>
      <c r="AO5" s="7" t="s">
        <v>22</v>
      </c>
      <c r="AP5" s="8" t="s">
        <v>23</v>
      </c>
      <c r="AQ5" s="7" t="s">
        <v>22</v>
      </c>
      <c r="AR5" s="8" t="s">
        <v>23</v>
      </c>
      <c r="AS5" s="7" t="s">
        <v>22</v>
      </c>
      <c r="AT5" s="8" t="s">
        <v>23</v>
      </c>
      <c r="AU5" s="7" t="s">
        <v>22</v>
      </c>
      <c r="AV5" s="8" t="s">
        <v>23</v>
      </c>
      <c r="AW5" s="7" t="s">
        <v>22</v>
      </c>
      <c r="AX5" s="8" t="s">
        <v>23</v>
      </c>
      <c r="AY5" s="7" t="s">
        <v>22</v>
      </c>
      <c r="AZ5" s="8" t="s">
        <v>23</v>
      </c>
      <c r="BA5" s="7" t="s">
        <v>22</v>
      </c>
      <c r="BB5" s="8" t="s">
        <v>23</v>
      </c>
      <c r="BC5" s="10" t="s">
        <v>24</v>
      </c>
      <c r="BD5" s="11" t="s">
        <v>22</v>
      </c>
      <c r="BE5" s="12" t="s">
        <v>23</v>
      </c>
      <c r="BF5" s="13" t="s">
        <v>22</v>
      </c>
      <c r="BG5" s="14" t="s">
        <v>23</v>
      </c>
      <c r="BH5" s="193"/>
      <c r="BI5" s="192"/>
    </row>
    <row r="6" spans="1:61" ht="19.5" customHeight="1">
      <c r="A6" s="15">
        <v>1</v>
      </c>
      <c r="B6" s="16" t="s">
        <v>25</v>
      </c>
      <c r="C6" s="17">
        <v>5379.3</v>
      </c>
      <c r="D6" s="18"/>
      <c r="E6" s="19">
        <f aca="true" t="shared" si="0" ref="E6:E37">F6/1.18/820.5</f>
        <v>96.84247926543345</v>
      </c>
      <c r="F6" s="20">
        <v>93761.92</v>
      </c>
      <c r="G6" s="21">
        <v>121.44</v>
      </c>
      <c r="H6" s="22">
        <v>117576.99</v>
      </c>
      <c r="I6" s="19">
        <f aca="true" t="shared" si="1" ref="I6:I37">J6/1.18/820.5</f>
        <v>43.950567553889215</v>
      </c>
      <c r="J6" s="20">
        <v>42552.5</v>
      </c>
      <c r="K6" s="23">
        <v>129.1243</v>
      </c>
      <c r="L6" s="24">
        <v>125016.86</v>
      </c>
      <c r="M6" s="19">
        <f aca="true" t="shared" si="2" ref="M6:M37">N6/1.18/820.5</f>
        <v>96.81362129334119</v>
      </c>
      <c r="N6" s="20">
        <v>93733.98</v>
      </c>
      <c r="O6" s="25">
        <v>114.26</v>
      </c>
      <c r="P6" s="20">
        <v>110625.39</v>
      </c>
      <c r="Q6" s="19">
        <f aca="true" t="shared" si="3" ref="Q6:Q37">R6/1.18/820.5</f>
        <v>96.81362129334119</v>
      </c>
      <c r="R6" s="20">
        <v>93733.98</v>
      </c>
      <c r="S6" s="26">
        <v>80.136</v>
      </c>
      <c r="T6" s="20">
        <v>77586.87</v>
      </c>
      <c r="U6" s="19">
        <f aca="true" t="shared" si="4" ref="U6:U37">V6/1.18/820.5</f>
        <v>96.81362129334119</v>
      </c>
      <c r="V6" s="20">
        <v>93733.98</v>
      </c>
      <c r="W6" s="26">
        <v>35.35</v>
      </c>
      <c r="X6" s="20">
        <v>34225.52</v>
      </c>
      <c r="Y6" s="19">
        <f aca="true" t="shared" si="5" ref="Y6:Y37">Z6/1.18/820.5</f>
        <v>96.81362129334119</v>
      </c>
      <c r="Z6" s="20">
        <v>93733.98</v>
      </c>
      <c r="AA6" s="26">
        <v>0</v>
      </c>
      <c r="AB6" s="20">
        <v>0</v>
      </c>
      <c r="AC6" s="19">
        <f aca="true" t="shared" si="6" ref="AC6:AC37">AD6/1.18/820.5</f>
        <v>96.81362129334119</v>
      </c>
      <c r="AD6" s="20">
        <v>93733.98</v>
      </c>
      <c r="AE6" s="26">
        <v>0</v>
      </c>
      <c r="AF6" s="20">
        <v>0</v>
      </c>
      <c r="AG6" s="19">
        <f aca="true" t="shared" si="7" ref="AG6:AG37">AH6/1.18/820.5</f>
        <v>96.81362129334119</v>
      </c>
      <c r="AH6" s="20">
        <v>93733.98</v>
      </c>
      <c r="AI6" s="26">
        <v>0</v>
      </c>
      <c r="AJ6" s="20">
        <v>0</v>
      </c>
      <c r="AK6" s="19">
        <f aca="true" t="shared" si="8" ref="AK6:AK37">AL6/1.18/820.5</f>
        <v>96.81362129334119</v>
      </c>
      <c r="AL6" s="20">
        <v>93733.98</v>
      </c>
      <c r="AM6" s="26">
        <v>0</v>
      </c>
      <c r="AN6" s="20">
        <v>0</v>
      </c>
      <c r="AO6" s="19">
        <f aca="true" t="shared" si="9" ref="AO6:AO37">AP6/1.18/820.5</f>
        <v>96.81362129334119</v>
      </c>
      <c r="AP6" s="20">
        <v>93733.98</v>
      </c>
      <c r="AQ6" s="26">
        <v>56.58</v>
      </c>
      <c r="AR6" s="20">
        <v>54780.19</v>
      </c>
      <c r="AS6" s="19">
        <f aca="true" t="shared" si="10" ref="AS6:AS37">AT6/1.18/820.5</f>
        <v>96.81362129334119</v>
      </c>
      <c r="AT6" s="20">
        <v>93733.98</v>
      </c>
      <c r="AU6" s="26">
        <v>73.67</v>
      </c>
      <c r="AV6" s="20">
        <v>71326.56</v>
      </c>
      <c r="AW6" s="19">
        <f aca="true" t="shared" si="11" ref="AW6:AW37">AX6/1.18/820.5</f>
        <v>97.00839711213708</v>
      </c>
      <c r="AX6" s="20">
        <v>93922.56</v>
      </c>
      <c r="AY6" s="26">
        <v>114.53</v>
      </c>
      <c r="AZ6" s="20">
        <v>110886.8</v>
      </c>
      <c r="BA6" s="19">
        <f aca="true" t="shared" si="12" ref="BA6:BA37">E6+I6+M6+Q6+U6+Y6+AC6+AG6+AK6+AO6+AS6+AW6</f>
        <v>1109.1240355715302</v>
      </c>
      <c r="BB6" s="20">
        <f aca="true" t="shared" si="13" ref="BB6:BB37">AX6+AT6+AP6+AL6+AH6+AD6+Z6+V6+R6+N6+J6+F6</f>
        <v>1073842.7999999998</v>
      </c>
      <c r="BC6" s="27">
        <f aca="true" t="shared" si="14" ref="BC6:BC37">BD6/C6/BH6</f>
        <v>0.011232723898400658</v>
      </c>
      <c r="BD6" s="26">
        <f aca="true" t="shared" si="15" ref="BD6:BD37">G6+K6+O6+S6+W6+AA6+AE6+AI6+AM6+AQ6+AU6+AY6</f>
        <v>725.0903</v>
      </c>
      <c r="BE6" s="20">
        <f aca="true" t="shared" si="16" ref="BE6:BE37">H6+L6+P6+T6+X6+AB6+AF6+AJ6+AN6+AR6+AV6+AZ6</f>
        <v>702025.18</v>
      </c>
      <c r="BF6" s="28">
        <f aca="true" t="shared" si="17" ref="BF6:BF37">BA6-BD6</f>
        <v>384.0337355715302</v>
      </c>
      <c r="BG6" s="29">
        <f aca="true" t="shared" si="18" ref="BG6:BG37">BB6-BE6</f>
        <v>371817.61999999976</v>
      </c>
      <c r="BH6" s="30">
        <v>12</v>
      </c>
      <c r="BI6" s="30"/>
    </row>
    <row r="7" spans="1:61" ht="12.75">
      <c r="A7" s="15">
        <v>2</v>
      </c>
      <c r="B7" s="16" t="s">
        <v>26</v>
      </c>
      <c r="C7" s="31">
        <v>4506.4</v>
      </c>
      <c r="D7" s="32"/>
      <c r="E7" s="19">
        <f t="shared" si="0"/>
        <v>81.2668174635144</v>
      </c>
      <c r="F7" s="20">
        <v>78681.72</v>
      </c>
      <c r="G7" s="21">
        <v>133.36</v>
      </c>
      <c r="H7" s="22">
        <v>129117.82</v>
      </c>
      <c r="I7" s="19">
        <f t="shared" si="1"/>
        <v>81.2668174635144</v>
      </c>
      <c r="J7" s="20">
        <v>78681.72</v>
      </c>
      <c r="K7" s="23">
        <v>146.01</v>
      </c>
      <c r="L7" s="24">
        <v>141365.42</v>
      </c>
      <c r="M7" s="19">
        <f t="shared" si="2"/>
        <v>81.2668174635144</v>
      </c>
      <c r="N7" s="20">
        <v>78681.72</v>
      </c>
      <c r="O7" s="25">
        <v>120.63</v>
      </c>
      <c r="P7" s="20">
        <v>116792.76</v>
      </c>
      <c r="Q7" s="19">
        <f t="shared" si="3"/>
        <v>81.2668174635144</v>
      </c>
      <c r="R7" s="20">
        <v>78681.72</v>
      </c>
      <c r="S7" s="26">
        <v>85.74</v>
      </c>
      <c r="T7" s="20">
        <v>83012.61</v>
      </c>
      <c r="U7" s="19">
        <f t="shared" si="4"/>
        <v>81.2668174635144</v>
      </c>
      <c r="V7" s="20">
        <v>78681.72</v>
      </c>
      <c r="W7" s="26">
        <v>28.42</v>
      </c>
      <c r="X7" s="20">
        <v>27515.96</v>
      </c>
      <c r="Y7" s="19">
        <f t="shared" si="5"/>
        <v>81.2668174635144</v>
      </c>
      <c r="Z7" s="20">
        <v>78681.72</v>
      </c>
      <c r="AA7" s="26">
        <v>0</v>
      </c>
      <c r="AB7" s="20">
        <v>0</v>
      </c>
      <c r="AC7" s="19">
        <f t="shared" si="6"/>
        <v>81.2668174635144</v>
      </c>
      <c r="AD7" s="20">
        <v>78681.72</v>
      </c>
      <c r="AE7" s="26">
        <v>0</v>
      </c>
      <c r="AF7" s="20">
        <v>0</v>
      </c>
      <c r="AG7" s="19">
        <f t="shared" si="7"/>
        <v>81.2668174635144</v>
      </c>
      <c r="AH7" s="20">
        <v>78681.72</v>
      </c>
      <c r="AI7" s="26">
        <v>0</v>
      </c>
      <c r="AJ7" s="20">
        <v>0</v>
      </c>
      <c r="AK7" s="19">
        <f t="shared" si="8"/>
        <v>81.2668174635144</v>
      </c>
      <c r="AL7" s="20">
        <v>78681.72</v>
      </c>
      <c r="AM7" s="26">
        <v>0</v>
      </c>
      <c r="AN7" s="20">
        <v>0</v>
      </c>
      <c r="AO7" s="19">
        <f t="shared" si="9"/>
        <v>81.2668174635144</v>
      </c>
      <c r="AP7" s="20">
        <v>78681.72</v>
      </c>
      <c r="AQ7" s="26">
        <v>56.66</v>
      </c>
      <c r="AR7" s="20">
        <v>54857.65</v>
      </c>
      <c r="AS7" s="19">
        <f t="shared" si="10"/>
        <v>81.2668174635144</v>
      </c>
      <c r="AT7" s="20">
        <v>78681.72</v>
      </c>
      <c r="AU7" s="26">
        <v>80.46</v>
      </c>
      <c r="AV7" s="20">
        <v>77900.57</v>
      </c>
      <c r="AW7" s="19">
        <f t="shared" si="11"/>
        <v>81.2668174635144</v>
      </c>
      <c r="AX7" s="20">
        <v>78681.72</v>
      </c>
      <c r="AY7" s="33">
        <v>137.2</v>
      </c>
      <c r="AZ7" s="34">
        <v>132835.67</v>
      </c>
      <c r="BA7" s="19">
        <f t="shared" si="12"/>
        <v>975.2018095621726</v>
      </c>
      <c r="BB7" s="20">
        <f t="shared" si="13"/>
        <v>944180.6399999998</v>
      </c>
      <c r="BC7" s="27">
        <f t="shared" si="14"/>
        <v>0.014580744422746908</v>
      </c>
      <c r="BD7" s="26">
        <f t="shared" si="15"/>
        <v>788.48</v>
      </c>
      <c r="BE7" s="20">
        <f t="shared" si="16"/>
        <v>763398.4600000001</v>
      </c>
      <c r="BF7" s="28">
        <f t="shared" si="17"/>
        <v>186.72180956217255</v>
      </c>
      <c r="BG7" s="29">
        <f t="shared" si="18"/>
        <v>180782.1799999997</v>
      </c>
      <c r="BH7" s="30">
        <v>12</v>
      </c>
      <c r="BI7" s="30"/>
    </row>
    <row r="8" spans="1:61" ht="15.75" customHeight="1">
      <c r="A8" s="15">
        <v>3</v>
      </c>
      <c r="B8" s="16" t="s">
        <v>27</v>
      </c>
      <c r="C8" s="31">
        <v>4469.6</v>
      </c>
      <c r="D8" s="32"/>
      <c r="E8" s="19">
        <f t="shared" si="0"/>
        <v>80.61216290190974</v>
      </c>
      <c r="F8" s="20">
        <v>78047.89</v>
      </c>
      <c r="G8" s="21">
        <v>126.31</v>
      </c>
      <c r="H8" s="22">
        <v>122292.08</v>
      </c>
      <c r="I8" s="19">
        <f t="shared" si="1"/>
        <v>79.50411592765883</v>
      </c>
      <c r="J8" s="20">
        <v>76975.09</v>
      </c>
      <c r="K8" s="23">
        <v>141.27</v>
      </c>
      <c r="L8" s="24">
        <v>136776.2</v>
      </c>
      <c r="M8" s="19">
        <f t="shared" si="2"/>
        <v>80.61216290190974</v>
      </c>
      <c r="N8" s="20">
        <v>78047.89</v>
      </c>
      <c r="O8" s="25">
        <v>124.94</v>
      </c>
      <c r="P8" s="20">
        <v>120965.66</v>
      </c>
      <c r="Q8" s="19">
        <f t="shared" si="3"/>
        <v>42.54270339499478</v>
      </c>
      <c r="R8" s="20">
        <v>41189.42</v>
      </c>
      <c r="S8" s="26">
        <v>93.8</v>
      </c>
      <c r="T8" s="20">
        <v>90816.22</v>
      </c>
      <c r="U8" s="19">
        <f t="shared" si="4"/>
        <v>80.61216290190974</v>
      </c>
      <c r="V8" s="20">
        <v>78047.89</v>
      </c>
      <c r="W8" s="26">
        <v>32.86</v>
      </c>
      <c r="X8" s="20">
        <v>31814.72</v>
      </c>
      <c r="Y8" s="19">
        <f t="shared" si="5"/>
        <v>80.61216290190974</v>
      </c>
      <c r="Z8" s="20">
        <v>78047.89</v>
      </c>
      <c r="AA8" s="26">
        <v>0</v>
      </c>
      <c r="AB8" s="20">
        <v>0</v>
      </c>
      <c r="AC8" s="19">
        <f t="shared" si="6"/>
        <v>80.61216290190974</v>
      </c>
      <c r="AD8" s="20">
        <v>78047.89</v>
      </c>
      <c r="AE8" s="26">
        <v>0</v>
      </c>
      <c r="AF8" s="20">
        <v>0</v>
      </c>
      <c r="AG8" s="19">
        <f t="shared" si="7"/>
        <v>80.61216290190974</v>
      </c>
      <c r="AH8" s="20">
        <v>78047.89</v>
      </c>
      <c r="AI8" s="26">
        <v>0</v>
      </c>
      <c r="AJ8" s="20">
        <v>0</v>
      </c>
      <c r="AK8" s="19">
        <f t="shared" si="8"/>
        <v>80.61216290190974</v>
      </c>
      <c r="AL8" s="20">
        <v>78047.89</v>
      </c>
      <c r="AM8" s="26">
        <v>0</v>
      </c>
      <c r="AN8" s="20">
        <v>0</v>
      </c>
      <c r="AO8" s="19">
        <f t="shared" si="9"/>
        <v>80.61216290190974</v>
      </c>
      <c r="AP8" s="20">
        <v>78047.89</v>
      </c>
      <c r="AQ8" s="26">
        <v>54.68</v>
      </c>
      <c r="AR8" s="20">
        <v>52940.63</v>
      </c>
      <c r="AS8" s="19">
        <f t="shared" si="10"/>
        <v>80.61216290190974</v>
      </c>
      <c r="AT8" s="20">
        <v>78047.89</v>
      </c>
      <c r="AU8" s="26">
        <v>81.75</v>
      </c>
      <c r="AV8" s="20">
        <v>79149.53</v>
      </c>
      <c r="AW8" s="19">
        <f t="shared" si="11"/>
        <v>80.60314607669983</v>
      </c>
      <c r="AX8" s="20">
        <v>78039.16</v>
      </c>
      <c r="AY8" s="26">
        <v>131.28</v>
      </c>
      <c r="AZ8" s="20">
        <v>127103.98</v>
      </c>
      <c r="BA8" s="19">
        <f t="shared" si="12"/>
        <v>928.1594315165412</v>
      </c>
      <c r="BB8" s="20">
        <f t="shared" si="13"/>
        <v>898634.68</v>
      </c>
      <c r="BC8" s="27">
        <f t="shared" si="14"/>
        <v>0.014671148797804427</v>
      </c>
      <c r="BD8" s="26">
        <f t="shared" si="15"/>
        <v>786.89</v>
      </c>
      <c r="BE8" s="20">
        <f t="shared" si="16"/>
        <v>761859.02</v>
      </c>
      <c r="BF8" s="28">
        <f t="shared" si="17"/>
        <v>141.2694315165412</v>
      </c>
      <c r="BG8" s="29">
        <f t="shared" si="18"/>
        <v>136775.66000000003</v>
      </c>
      <c r="BH8" s="30">
        <v>12</v>
      </c>
      <c r="BI8" s="30"/>
    </row>
    <row r="9" spans="1:61" ht="12.75">
      <c r="A9" s="15">
        <v>4</v>
      </c>
      <c r="B9" s="16" t="s">
        <v>28</v>
      </c>
      <c r="C9" s="17">
        <v>4492.9</v>
      </c>
      <c r="D9" s="18"/>
      <c r="E9" s="19">
        <f t="shared" si="0"/>
        <v>81.02341482560242</v>
      </c>
      <c r="F9" s="20">
        <v>78446.06</v>
      </c>
      <c r="G9" s="35">
        <v>192.71</v>
      </c>
      <c r="H9" s="36">
        <v>186579.89</v>
      </c>
      <c r="I9" s="19">
        <f t="shared" si="1"/>
        <v>81.02341482560242</v>
      </c>
      <c r="J9" s="20">
        <v>78446.06</v>
      </c>
      <c r="K9" s="23">
        <v>149.89</v>
      </c>
      <c r="L9" s="24">
        <v>145122</v>
      </c>
      <c r="M9" s="19">
        <f t="shared" si="2"/>
        <v>81.02341482560242</v>
      </c>
      <c r="N9" s="20">
        <v>78446.06</v>
      </c>
      <c r="O9" s="25">
        <v>126.9</v>
      </c>
      <c r="P9" s="20">
        <v>122863.31</v>
      </c>
      <c r="Q9" s="19">
        <f t="shared" si="3"/>
        <v>81.02341482560242</v>
      </c>
      <c r="R9" s="20">
        <v>78446.06</v>
      </c>
      <c r="S9" s="26">
        <v>88.27</v>
      </c>
      <c r="T9" s="20">
        <v>85462.13</v>
      </c>
      <c r="U9" s="19">
        <f t="shared" si="4"/>
        <v>81.02341482560242</v>
      </c>
      <c r="V9" s="20">
        <v>78446.06</v>
      </c>
      <c r="W9" s="26">
        <v>16.03</v>
      </c>
      <c r="X9" s="20">
        <v>15520.09</v>
      </c>
      <c r="Y9" s="19">
        <f t="shared" si="5"/>
        <v>81.02341482560242</v>
      </c>
      <c r="Z9" s="20">
        <v>78446.06</v>
      </c>
      <c r="AA9" s="26">
        <v>0</v>
      </c>
      <c r="AB9" s="20">
        <v>0</v>
      </c>
      <c r="AC9" s="19">
        <f t="shared" si="6"/>
        <v>81.02341482560242</v>
      </c>
      <c r="AD9" s="20">
        <v>78446.06</v>
      </c>
      <c r="AE9" s="26">
        <v>0</v>
      </c>
      <c r="AF9" s="20">
        <v>0</v>
      </c>
      <c r="AG9" s="19">
        <f t="shared" si="7"/>
        <v>81.02341482560242</v>
      </c>
      <c r="AH9" s="20">
        <v>78446.06</v>
      </c>
      <c r="AI9" s="26">
        <v>0</v>
      </c>
      <c r="AJ9" s="20">
        <v>0</v>
      </c>
      <c r="AK9" s="19">
        <f t="shared" si="8"/>
        <v>81.02341482560242</v>
      </c>
      <c r="AL9" s="20">
        <v>78446.06</v>
      </c>
      <c r="AM9" s="26">
        <v>0</v>
      </c>
      <c r="AN9" s="20">
        <v>0</v>
      </c>
      <c r="AO9" s="19">
        <f t="shared" si="9"/>
        <v>81.02341482560242</v>
      </c>
      <c r="AP9" s="20">
        <v>78446.06</v>
      </c>
      <c r="AQ9" s="33">
        <v>23.46</v>
      </c>
      <c r="AR9" s="34">
        <v>22713.74</v>
      </c>
      <c r="AS9" s="19">
        <f t="shared" si="10"/>
        <v>81.02341482560242</v>
      </c>
      <c r="AT9" s="20">
        <v>78446.06</v>
      </c>
      <c r="AU9" s="33">
        <v>166.1</v>
      </c>
      <c r="AV9" s="34">
        <v>160816.36</v>
      </c>
      <c r="AW9" s="19">
        <f t="shared" si="11"/>
        <v>81.02341482560242</v>
      </c>
      <c r="AX9" s="20">
        <v>78446.06</v>
      </c>
      <c r="AY9" s="33">
        <v>145.75</v>
      </c>
      <c r="AZ9" s="34">
        <v>141113.69</v>
      </c>
      <c r="BA9" s="19">
        <f t="shared" si="12"/>
        <v>972.2809779072292</v>
      </c>
      <c r="BB9" s="20">
        <f t="shared" si="13"/>
        <v>941352.7200000002</v>
      </c>
      <c r="BC9" s="27">
        <f t="shared" si="14"/>
        <v>0.016861974819530074</v>
      </c>
      <c r="BD9" s="26">
        <f t="shared" si="15"/>
        <v>909.11</v>
      </c>
      <c r="BE9" s="20">
        <f t="shared" si="16"/>
        <v>880191.21</v>
      </c>
      <c r="BF9" s="28">
        <f t="shared" si="17"/>
        <v>63.170977907229144</v>
      </c>
      <c r="BG9" s="29">
        <f t="shared" si="18"/>
        <v>61161.51000000024</v>
      </c>
      <c r="BH9" s="30">
        <v>12</v>
      </c>
      <c r="BI9" s="30"/>
    </row>
    <row r="10" spans="1:61" ht="12.75">
      <c r="A10" s="15">
        <v>5</v>
      </c>
      <c r="B10" s="37" t="s">
        <v>29</v>
      </c>
      <c r="C10" s="38">
        <v>4477.8</v>
      </c>
      <c r="D10" s="39"/>
      <c r="E10" s="19">
        <f t="shared" si="0"/>
        <v>80.75109224429089</v>
      </c>
      <c r="F10" s="20">
        <v>78182.4</v>
      </c>
      <c r="G10" s="35">
        <v>190.83</v>
      </c>
      <c r="H10" s="36">
        <v>184759.7</v>
      </c>
      <c r="I10" s="19">
        <f t="shared" si="1"/>
        <v>80.75109224429089</v>
      </c>
      <c r="J10" s="20">
        <v>78182.4</v>
      </c>
      <c r="K10" s="33">
        <v>162.69</v>
      </c>
      <c r="L10" s="36">
        <v>157514.83</v>
      </c>
      <c r="M10" s="19">
        <f t="shared" si="2"/>
        <v>80.75109224429089</v>
      </c>
      <c r="N10" s="20">
        <v>78182.4</v>
      </c>
      <c r="O10" s="40">
        <v>151.95</v>
      </c>
      <c r="P10" s="34">
        <v>147116.47</v>
      </c>
      <c r="Q10" s="19">
        <f t="shared" si="3"/>
        <v>80.75109224429089</v>
      </c>
      <c r="R10" s="20">
        <v>78182.4</v>
      </c>
      <c r="S10" s="26">
        <v>81.79</v>
      </c>
      <c r="T10" s="20">
        <v>79188.26</v>
      </c>
      <c r="U10" s="19">
        <f t="shared" si="4"/>
        <v>80.75109224429089</v>
      </c>
      <c r="V10" s="20">
        <v>78182.4</v>
      </c>
      <c r="W10" s="26">
        <v>10.4</v>
      </c>
      <c r="X10" s="20">
        <v>10069.18</v>
      </c>
      <c r="Y10" s="19">
        <f t="shared" si="5"/>
        <v>80.75109224429089</v>
      </c>
      <c r="Z10" s="20">
        <v>78182.4</v>
      </c>
      <c r="AA10" s="26">
        <v>0</v>
      </c>
      <c r="AB10" s="20">
        <v>0</v>
      </c>
      <c r="AC10" s="19">
        <f t="shared" si="6"/>
        <v>80.75109224429089</v>
      </c>
      <c r="AD10" s="20">
        <v>78182.4</v>
      </c>
      <c r="AE10" s="26">
        <v>0</v>
      </c>
      <c r="AF10" s="20">
        <v>0</v>
      </c>
      <c r="AG10" s="19">
        <f t="shared" si="7"/>
        <v>80.75109224429089</v>
      </c>
      <c r="AH10" s="20">
        <v>78182.4</v>
      </c>
      <c r="AI10" s="26">
        <v>0</v>
      </c>
      <c r="AJ10" s="20">
        <v>0</v>
      </c>
      <c r="AK10" s="19">
        <f t="shared" si="8"/>
        <v>80.75109224429089</v>
      </c>
      <c r="AL10" s="20">
        <v>78182.4</v>
      </c>
      <c r="AM10" s="26">
        <v>0</v>
      </c>
      <c r="AN10" s="20">
        <v>0</v>
      </c>
      <c r="AO10" s="19">
        <f t="shared" si="9"/>
        <v>80.75109224429089</v>
      </c>
      <c r="AP10" s="20">
        <v>78182.4</v>
      </c>
      <c r="AQ10" s="33">
        <v>23.23</v>
      </c>
      <c r="AR10" s="34">
        <v>22491.05</v>
      </c>
      <c r="AS10" s="19">
        <f t="shared" si="10"/>
        <v>80.75109224429089</v>
      </c>
      <c r="AT10" s="20">
        <v>78182.4</v>
      </c>
      <c r="AU10" s="33">
        <v>164.48</v>
      </c>
      <c r="AV10" s="34">
        <v>159247.89</v>
      </c>
      <c r="AW10" s="19">
        <f t="shared" si="11"/>
        <v>80.75109224429089</v>
      </c>
      <c r="AX10" s="20">
        <v>78182.4</v>
      </c>
      <c r="AY10" s="33">
        <v>144.33</v>
      </c>
      <c r="AZ10" s="34">
        <v>139738.86</v>
      </c>
      <c r="BA10" s="19">
        <f t="shared" si="12"/>
        <v>969.0131069314908</v>
      </c>
      <c r="BB10" s="20">
        <f t="shared" si="13"/>
        <v>938188.8000000002</v>
      </c>
      <c r="BC10" s="27">
        <f t="shared" si="14"/>
        <v>0.01730202331502077</v>
      </c>
      <c r="BD10" s="26">
        <f t="shared" si="15"/>
        <v>929.7</v>
      </c>
      <c r="BE10" s="20">
        <f t="shared" si="16"/>
        <v>900126.2400000001</v>
      </c>
      <c r="BF10" s="28">
        <f t="shared" si="17"/>
        <v>39.31310693149078</v>
      </c>
      <c r="BG10" s="29">
        <f t="shared" si="18"/>
        <v>38062.560000000056</v>
      </c>
      <c r="BH10" s="30">
        <v>12</v>
      </c>
      <c r="BI10" s="30"/>
    </row>
    <row r="11" spans="1:61" ht="12.75">
      <c r="A11" s="15">
        <v>6</v>
      </c>
      <c r="B11" s="16" t="s">
        <v>30</v>
      </c>
      <c r="C11" s="31">
        <v>3530.9</v>
      </c>
      <c r="D11" s="32"/>
      <c r="E11" s="19">
        <f t="shared" si="0"/>
        <v>63.67503279315011</v>
      </c>
      <c r="F11" s="20">
        <v>61649.53</v>
      </c>
      <c r="G11" s="35">
        <v>167.05</v>
      </c>
      <c r="H11" s="36">
        <v>161736.14</v>
      </c>
      <c r="I11" s="19">
        <f t="shared" si="1"/>
        <v>63.67503279315011</v>
      </c>
      <c r="J11" s="20">
        <v>61649.53</v>
      </c>
      <c r="K11" s="33">
        <v>144.19</v>
      </c>
      <c r="L11" s="36">
        <v>139603.32</v>
      </c>
      <c r="M11" s="19">
        <f t="shared" si="2"/>
        <v>63.67503279315011</v>
      </c>
      <c r="N11" s="20">
        <v>61649.53</v>
      </c>
      <c r="O11" s="25">
        <v>63.84</v>
      </c>
      <c r="P11" s="20">
        <v>61809.25</v>
      </c>
      <c r="Q11" s="19">
        <f t="shared" si="3"/>
        <v>63.67503279315011</v>
      </c>
      <c r="R11" s="20">
        <v>61649.53</v>
      </c>
      <c r="S11" s="26">
        <v>51.41</v>
      </c>
      <c r="T11" s="20">
        <v>49774.65</v>
      </c>
      <c r="U11" s="19">
        <f t="shared" si="4"/>
        <v>63.67503279315011</v>
      </c>
      <c r="V11" s="20">
        <v>61649.53</v>
      </c>
      <c r="W11" s="26">
        <v>17.66</v>
      </c>
      <c r="X11" s="20">
        <v>17098.24</v>
      </c>
      <c r="Y11" s="19">
        <f t="shared" si="5"/>
        <v>63.67503279315011</v>
      </c>
      <c r="Z11" s="20">
        <v>61649.53</v>
      </c>
      <c r="AA11" s="26">
        <v>0</v>
      </c>
      <c r="AB11" s="20">
        <v>0</v>
      </c>
      <c r="AC11" s="19">
        <f t="shared" si="6"/>
        <v>63.67503279315011</v>
      </c>
      <c r="AD11" s="20">
        <v>61649.53</v>
      </c>
      <c r="AE11" s="26">
        <v>0</v>
      </c>
      <c r="AF11" s="20">
        <v>0</v>
      </c>
      <c r="AG11" s="19">
        <f t="shared" si="7"/>
        <v>63.67503279315011</v>
      </c>
      <c r="AH11" s="20">
        <v>61649.53</v>
      </c>
      <c r="AI11" s="26">
        <v>0</v>
      </c>
      <c r="AJ11" s="20">
        <v>0</v>
      </c>
      <c r="AK11" s="19">
        <f t="shared" si="8"/>
        <v>63.67503279315011</v>
      </c>
      <c r="AL11" s="20">
        <v>61649.53</v>
      </c>
      <c r="AM11" s="26">
        <v>0</v>
      </c>
      <c r="AN11" s="20">
        <v>0</v>
      </c>
      <c r="AO11" s="19">
        <f t="shared" si="9"/>
        <v>63.67503279315011</v>
      </c>
      <c r="AP11" s="20">
        <v>61649.53</v>
      </c>
      <c r="AQ11" s="33">
        <v>56.42</v>
      </c>
      <c r="AR11" s="34">
        <v>54625.28</v>
      </c>
      <c r="AS11" s="19">
        <f t="shared" si="10"/>
        <v>63.67503279315011</v>
      </c>
      <c r="AT11" s="20">
        <v>61649.53</v>
      </c>
      <c r="AU11" s="26">
        <v>39.09</v>
      </c>
      <c r="AV11" s="20">
        <v>37846.55</v>
      </c>
      <c r="AW11" s="19">
        <f t="shared" si="11"/>
        <v>63.67503279315011</v>
      </c>
      <c r="AX11" s="20">
        <v>61649.53</v>
      </c>
      <c r="AY11" s="26">
        <v>94.64</v>
      </c>
      <c r="AZ11" s="20">
        <v>91629.5</v>
      </c>
      <c r="BA11" s="19">
        <f t="shared" si="12"/>
        <v>764.1003935178011</v>
      </c>
      <c r="BB11" s="20">
        <f t="shared" si="13"/>
        <v>739794.3600000002</v>
      </c>
      <c r="BC11" s="27">
        <f t="shared" si="14"/>
        <v>0.014970215336977353</v>
      </c>
      <c r="BD11" s="26">
        <f t="shared" si="15"/>
        <v>634.3000000000001</v>
      </c>
      <c r="BE11" s="20">
        <f t="shared" si="16"/>
        <v>614122.9299999999</v>
      </c>
      <c r="BF11" s="28">
        <f t="shared" si="17"/>
        <v>129.800393517801</v>
      </c>
      <c r="BG11" s="29">
        <f t="shared" si="18"/>
        <v>125671.43000000028</v>
      </c>
      <c r="BH11" s="30">
        <v>12</v>
      </c>
      <c r="BI11" s="30"/>
    </row>
    <row r="12" spans="1:61" ht="12.75">
      <c r="A12" s="15">
        <v>7</v>
      </c>
      <c r="B12" s="16" t="s">
        <v>31</v>
      </c>
      <c r="C12" s="17">
        <v>4482.61</v>
      </c>
      <c r="D12" s="18"/>
      <c r="E12" s="19">
        <f t="shared" si="0"/>
        <v>80.8376248463628</v>
      </c>
      <c r="F12" s="20">
        <v>78266.18</v>
      </c>
      <c r="G12" s="35">
        <v>180.78</v>
      </c>
      <c r="H12" s="36">
        <v>175029.39</v>
      </c>
      <c r="I12" s="19">
        <f t="shared" si="1"/>
        <v>80.8376248463628</v>
      </c>
      <c r="J12" s="20">
        <v>78266.18</v>
      </c>
      <c r="K12" s="33">
        <v>154.13</v>
      </c>
      <c r="L12" s="36">
        <v>149227.12</v>
      </c>
      <c r="M12" s="19">
        <f t="shared" si="2"/>
        <v>80.8376248463628</v>
      </c>
      <c r="N12" s="20">
        <v>78266.18</v>
      </c>
      <c r="O12" s="40">
        <v>143.95</v>
      </c>
      <c r="P12" s="34">
        <v>139370.95</v>
      </c>
      <c r="Q12" s="19">
        <f t="shared" si="3"/>
        <v>80.8376248463628</v>
      </c>
      <c r="R12" s="20">
        <v>78266.18</v>
      </c>
      <c r="S12" s="33">
        <v>77.48</v>
      </c>
      <c r="T12" s="34">
        <v>75015.36</v>
      </c>
      <c r="U12" s="19">
        <f t="shared" si="4"/>
        <v>80.8376248463628</v>
      </c>
      <c r="V12" s="20">
        <v>78266.18</v>
      </c>
      <c r="W12" s="33">
        <v>9.86</v>
      </c>
      <c r="X12" s="34">
        <v>9546.35</v>
      </c>
      <c r="Y12" s="19">
        <f t="shared" si="5"/>
        <v>80.8376248463628</v>
      </c>
      <c r="Z12" s="20">
        <v>78266.18</v>
      </c>
      <c r="AA12" s="26">
        <v>0</v>
      </c>
      <c r="AB12" s="20">
        <v>0</v>
      </c>
      <c r="AC12" s="19">
        <f t="shared" si="6"/>
        <v>80.8376248463628</v>
      </c>
      <c r="AD12" s="20">
        <v>78266.18</v>
      </c>
      <c r="AE12" s="26">
        <v>0</v>
      </c>
      <c r="AF12" s="20">
        <v>0</v>
      </c>
      <c r="AG12" s="19">
        <f t="shared" si="7"/>
        <v>80.8376248463628</v>
      </c>
      <c r="AH12" s="20">
        <v>78266.18</v>
      </c>
      <c r="AI12" s="26">
        <v>0</v>
      </c>
      <c r="AJ12" s="20">
        <v>0</v>
      </c>
      <c r="AK12" s="19">
        <f t="shared" si="8"/>
        <v>80.83781076028465</v>
      </c>
      <c r="AL12" s="20">
        <v>78266.36</v>
      </c>
      <c r="AM12" s="26">
        <v>0</v>
      </c>
      <c r="AN12" s="20">
        <v>0</v>
      </c>
      <c r="AO12" s="19">
        <f t="shared" si="9"/>
        <v>80.83781076028465</v>
      </c>
      <c r="AP12" s="20">
        <v>78266.36</v>
      </c>
      <c r="AQ12" s="26">
        <v>40.89</v>
      </c>
      <c r="AR12" s="20">
        <v>39589.29</v>
      </c>
      <c r="AS12" s="19">
        <f t="shared" si="10"/>
        <v>80.83781076028465</v>
      </c>
      <c r="AT12" s="20">
        <v>78266.36</v>
      </c>
      <c r="AU12" s="26">
        <v>69.84</v>
      </c>
      <c r="AV12" s="20">
        <v>67618.39</v>
      </c>
      <c r="AW12" s="19">
        <f t="shared" si="11"/>
        <v>80.83781076028465</v>
      </c>
      <c r="AX12" s="20">
        <v>78266.36</v>
      </c>
      <c r="AY12" s="26">
        <v>109.88</v>
      </c>
      <c r="AZ12" s="20">
        <v>106384.72</v>
      </c>
      <c r="BA12" s="19">
        <f t="shared" si="12"/>
        <v>970.0522418120412</v>
      </c>
      <c r="BB12" s="20">
        <f t="shared" si="13"/>
        <v>939194.8799999997</v>
      </c>
      <c r="BC12" s="27">
        <f t="shared" si="14"/>
        <v>0.014627081097842552</v>
      </c>
      <c r="BD12" s="26">
        <f t="shared" si="15"/>
        <v>786.81</v>
      </c>
      <c r="BE12" s="20">
        <f t="shared" si="16"/>
        <v>761781.5700000001</v>
      </c>
      <c r="BF12" s="28">
        <f t="shared" si="17"/>
        <v>183.24224181204124</v>
      </c>
      <c r="BG12" s="29">
        <f t="shared" si="18"/>
        <v>177413.3099999996</v>
      </c>
      <c r="BH12" s="30">
        <v>12</v>
      </c>
      <c r="BI12" s="30"/>
    </row>
    <row r="13" spans="1:61" ht="12.75">
      <c r="A13" s="15">
        <v>8</v>
      </c>
      <c r="B13" s="16" t="s">
        <v>32</v>
      </c>
      <c r="C13" s="17">
        <v>3526.3</v>
      </c>
      <c r="D13" s="41"/>
      <c r="E13" s="19">
        <f t="shared" si="0"/>
        <v>0</v>
      </c>
      <c r="F13" s="20">
        <v>0</v>
      </c>
      <c r="G13" s="42">
        <v>0</v>
      </c>
      <c r="H13" s="24">
        <v>0</v>
      </c>
      <c r="I13" s="19">
        <f t="shared" si="1"/>
        <v>0</v>
      </c>
      <c r="J13" s="20">
        <v>0</v>
      </c>
      <c r="K13" s="23">
        <v>0</v>
      </c>
      <c r="L13" s="24">
        <v>0</v>
      </c>
      <c r="M13" s="19">
        <f t="shared" si="2"/>
        <v>63.597444716429635</v>
      </c>
      <c r="N13" s="20">
        <v>61574.41</v>
      </c>
      <c r="O13" s="40">
        <v>116.37</v>
      </c>
      <c r="P13" s="34">
        <v>112668.27</v>
      </c>
      <c r="Q13" s="19">
        <f t="shared" si="3"/>
        <v>49.253937760150386</v>
      </c>
      <c r="R13" s="20">
        <v>47687.17</v>
      </c>
      <c r="S13" s="33">
        <v>64.65</v>
      </c>
      <c r="T13" s="34">
        <v>62593.48</v>
      </c>
      <c r="U13" s="19">
        <f t="shared" si="4"/>
        <v>56.41547630113925</v>
      </c>
      <c r="V13" s="20">
        <v>54620.9</v>
      </c>
      <c r="W13" s="33">
        <v>3.09</v>
      </c>
      <c r="X13" s="34">
        <v>2991.71</v>
      </c>
      <c r="Y13" s="19">
        <f t="shared" si="5"/>
        <v>56.42088846197544</v>
      </c>
      <c r="Z13" s="20">
        <v>54626.14</v>
      </c>
      <c r="AA13" s="26">
        <v>0</v>
      </c>
      <c r="AB13" s="20">
        <v>0</v>
      </c>
      <c r="AC13" s="19">
        <f t="shared" si="6"/>
        <v>56.42088846197544</v>
      </c>
      <c r="AD13" s="20">
        <v>54626.14</v>
      </c>
      <c r="AE13" s="26">
        <v>0</v>
      </c>
      <c r="AF13" s="20">
        <v>0</v>
      </c>
      <c r="AG13" s="19">
        <f t="shared" si="7"/>
        <v>56.42088846197544</v>
      </c>
      <c r="AH13" s="20">
        <v>54626.14</v>
      </c>
      <c r="AI13" s="26">
        <v>0</v>
      </c>
      <c r="AJ13" s="20">
        <v>0</v>
      </c>
      <c r="AK13" s="19">
        <f t="shared" si="8"/>
        <v>56.42088846197544</v>
      </c>
      <c r="AL13" s="20">
        <v>54626.14</v>
      </c>
      <c r="AM13" s="26">
        <v>0</v>
      </c>
      <c r="AN13" s="20">
        <v>0</v>
      </c>
      <c r="AO13" s="19">
        <f t="shared" si="9"/>
        <v>56.42088846197544</v>
      </c>
      <c r="AP13" s="20">
        <v>54626.14</v>
      </c>
      <c r="AQ13" s="33">
        <v>56.42</v>
      </c>
      <c r="AR13" s="34">
        <v>54625.28</v>
      </c>
      <c r="AS13" s="19">
        <f t="shared" si="10"/>
        <v>56.42088846197544</v>
      </c>
      <c r="AT13" s="20">
        <v>54626.14</v>
      </c>
      <c r="AU13" s="33">
        <v>86.57</v>
      </c>
      <c r="AV13" s="34">
        <v>83816.21</v>
      </c>
      <c r="AW13" s="19">
        <f t="shared" si="11"/>
        <v>56.42088846197544</v>
      </c>
      <c r="AX13" s="20">
        <v>54626.14</v>
      </c>
      <c r="AY13" s="26">
        <v>56.75</v>
      </c>
      <c r="AZ13" s="20">
        <v>54944.78</v>
      </c>
      <c r="BA13" s="19">
        <f t="shared" si="12"/>
        <v>564.2130780115474</v>
      </c>
      <c r="BB13" s="20">
        <f t="shared" si="13"/>
        <v>546265.4600000001</v>
      </c>
      <c r="BC13" s="27">
        <f t="shared" si="14"/>
        <v>0.010885347247823498</v>
      </c>
      <c r="BD13" s="26">
        <f t="shared" si="15"/>
        <v>383.85</v>
      </c>
      <c r="BE13" s="20">
        <f t="shared" si="16"/>
        <v>371639.73</v>
      </c>
      <c r="BF13" s="28">
        <f t="shared" si="17"/>
        <v>180.36307801154737</v>
      </c>
      <c r="BG13" s="29">
        <f t="shared" si="18"/>
        <v>174625.7300000001</v>
      </c>
      <c r="BH13" s="43">
        <v>10</v>
      </c>
      <c r="BI13" s="44">
        <v>40238</v>
      </c>
    </row>
    <row r="14" spans="1:61" ht="12.75">
      <c r="A14" s="15">
        <v>9</v>
      </c>
      <c r="B14" s="16" t="s">
        <v>33</v>
      </c>
      <c r="C14" s="17">
        <v>2256.3</v>
      </c>
      <c r="D14" s="18"/>
      <c r="E14" s="19">
        <f t="shared" si="0"/>
        <v>40.689327508030445</v>
      </c>
      <c r="F14" s="20">
        <v>39395</v>
      </c>
      <c r="G14" s="21">
        <v>108.28</v>
      </c>
      <c r="H14" s="22">
        <v>104835.61</v>
      </c>
      <c r="I14" s="19">
        <f t="shared" si="1"/>
        <v>40.689327508030445</v>
      </c>
      <c r="J14" s="20">
        <v>39395</v>
      </c>
      <c r="K14" s="33">
        <v>108.1</v>
      </c>
      <c r="L14" s="36">
        <v>104661.34</v>
      </c>
      <c r="M14" s="19">
        <f t="shared" si="2"/>
        <v>40.689327508030445</v>
      </c>
      <c r="N14" s="20">
        <v>39395</v>
      </c>
      <c r="O14" s="40">
        <v>99.64</v>
      </c>
      <c r="P14" s="34">
        <v>96470.45</v>
      </c>
      <c r="Q14" s="19">
        <f t="shared" si="3"/>
        <v>40.689327508030445</v>
      </c>
      <c r="R14" s="20">
        <v>39395</v>
      </c>
      <c r="S14" s="33">
        <v>54.35</v>
      </c>
      <c r="T14" s="34">
        <v>52621.13</v>
      </c>
      <c r="U14" s="19">
        <f t="shared" si="4"/>
        <v>40.689327508030445</v>
      </c>
      <c r="V14" s="20">
        <v>39395</v>
      </c>
      <c r="W14" s="33">
        <v>6.91</v>
      </c>
      <c r="X14" s="34">
        <v>6690.19</v>
      </c>
      <c r="Y14" s="19">
        <f t="shared" si="5"/>
        <v>40.689327508030445</v>
      </c>
      <c r="Z14" s="20">
        <v>39395</v>
      </c>
      <c r="AA14" s="26">
        <v>0</v>
      </c>
      <c r="AB14" s="20">
        <v>0</v>
      </c>
      <c r="AC14" s="19">
        <f t="shared" si="6"/>
        <v>40.689327508030445</v>
      </c>
      <c r="AD14" s="20">
        <v>39395</v>
      </c>
      <c r="AE14" s="26">
        <v>0</v>
      </c>
      <c r="AF14" s="20">
        <v>0</v>
      </c>
      <c r="AG14" s="19">
        <f t="shared" si="7"/>
        <v>40.689327508030445</v>
      </c>
      <c r="AH14" s="20">
        <v>39395</v>
      </c>
      <c r="AI14" s="26">
        <v>0</v>
      </c>
      <c r="AJ14" s="20">
        <v>0</v>
      </c>
      <c r="AK14" s="19">
        <f t="shared" si="8"/>
        <v>40.689327508030445</v>
      </c>
      <c r="AL14" s="20">
        <v>39395</v>
      </c>
      <c r="AM14" s="26">
        <v>0</v>
      </c>
      <c r="AN14" s="20">
        <v>0</v>
      </c>
      <c r="AO14" s="19">
        <f t="shared" si="9"/>
        <v>40.689327508030445</v>
      </c>
      <c r="AP14" s="20">
        <v>39395</v>
      </c>
      <c r="AQ14" s="33">
        <v>15.44</v>
      </c>
      <c r="AR14" s="34">
        <v>14948.85</v>
      </c>
      <c r="AS14" s="19">
        <f t="shared" si="10"/>
        <v>40.689327508030445</v>
      </c>
      <c r="AT14" s="20">
        <v>39395</v>
      </c>
      <c r="AU14" s="26">
        <v>50.12</v>
      </c>
      <c r="AV14" s="20">
        <v>48525.68</v>
      </c>
      <c r="AW14" s="19">
        <f t="shared" si="11"/>
        <v>40.689327508030445</v>
      </c>
      <c r="AX14" s="20">
        <v>39395</v>
      </c>
      <c r="AY14" s="26">
        <v>107.09</v>
      </c>
      <c r="AZ14" s="20">
        <v>103683.47</v>
      </c>
      <c r="BA14" s="19">
        <f t="shared" si="12"/>
        <v>488.2719300963652</v>
      </c>
      <c r="BB14" s="20">
        <f t="shared" si="13"/>
        <v>472740</v>
      </c>
      <c r="BC14" s="27">
        <f t="shared" si="14"/>
        <v>0.02031090723751274</v>
      </c>
      <c r="BD14" s="26">
        <f t="shared" si="15"/>
        <v>549.9300000000001</v>
      </c>
      <c r="BE14" s="20">
        <f t="shared" si="16"/>
        <v>532436.72</v>
      </c>
      <c r="BF14" s="28">
        <f t="shared" si="17"/>
        <v>-61.65806990363484</v>
      </c>
      <c r="BG14" s="29">
        <f t="shared" si="18"/>
        <v>-59696.71999999997</v>
      </c>
      <c r="BH14" s="30">
        <v>12</v>
      </c>
      <c r="BI14" s="30"/>
    </row>
    <row r="15" spans="1:61" ht="12.75">
      <c r="A15" s="15">
        <v>10</v>
      </c>
      <c r="B15" s="16" t="s">
        <v>34</v>
      </c>
      <c r="C15" s="31">
        <v>3562.3</v>
      </c>
      <c r="D15" s="32"/>
      <c r="E15" s="19">
        <f t="shared" si="0"/>
        <v>64.38919013829931</v>
      </c>
      <c r="F15" s="20">
        <v>62340.97</v>
      </c>
      <c r="G15" s="21">
        <v>87.25</v>
      </c>
      <c r="H15" s="22">
        <v>84474.58</v>
      </c>
      <c r="I15" s="19">
        <f t="shared" si="1"/>
        <v>64.38919013829931</v>
      </c>
      <c r="J15" s="20">
        <v>62340.97</v>
      </c>
      <c r="K15" s="23">
        <v>93.06</v>
      </c>
      <c r="L15" s="24">
        <v>90099.76</v>
      </c>
      <c r="M15" s="19">
        <f t="shared" si="2"/>
        <v>64.38919013829931</v>
      </c>
      <c r="N15" s="20">
        <v>62340.97</v>
      </c>
      <c r="O15" s="25">
        <v>77.52</v>
      </c>
      <c r="P15" s="20">
        <v>75054.09</v>
      </c>
      <c r="Q15" s="19">
        <f t="shared" si="3"/>
        <v>64.38919013829931</v>
      </c>
      <c r="R15" s="20">
        <v>62340.97</v>
      </c>
      <c r="S15" s="26">
        <v>45.77</v>
      </c>
      <c r="T15" s="20">
        <v>44314.06</v>
      </c>
      <c r="U15" s="19">
        <f t="shared" si="4"/>
        <v>64.38919013829931</v>
      </c>
      <c r="V15" s="20">
        <v>62340.97</v>
      </c>
      <c r="W15" s="26">
        <v>14.09</v>
      </c>
      <c r="X15" s="20">
        <v>13641.8</v>
      </c>
      <c r="Y15" s="19">
        <f t="shared" si="5"/>
        <v>60.62294590937729</v>
      </c>
      <c r="Z15" s="20">
        <v>58694.53</v>
      </c>
      <c r="AA15" s="26">
        <v>0</v>
      </c>
      <c r="AB15" s="20">
        <v>0</v>
      </c>
      <c r="AC15" s="19">
        <f t="shared" si="6"/>
        <v>64.24131627056674</v>
      </c>
      <c r="AD15" s="20">
        <v>62197.8</v>
      </c>
      <c r="AE15" s="26">
        <v>0</v>
      </c>
      <c r="AF15" s="20">
        <v>0</v>
      </c>
      <c r="AG15" s="19">
        <f t="shared" si="7"/>
        <v>64.24131627056674</v>
      </c>
      <c r="AH15" s="20">
        <v>62197.8</v>
      </c>
      <c r="AI15" s="26">
        <v>0</v>
      </c>
      <c r="AJ15" s="20">
        <v>0</v>
      </c>
      <c r="AK15" s="19">
        <f t="shared" si="8"/>
        <v>64.24131627056674</v>
      </c>
      <c r="AL15" s="20">
        <v>62197.8</v>
      </c>
      <c r="AM15" s="26">
        <v>0</v>
      </c>
      <c r="AN15" s="20">
        <v>0</v>
      </c>
      <c r="AO15" s="19">
        <f t="shared" si="9"/>
        <v>64.24131627056674</v>
      </c>
      <c r="AP15" s="20">
        <v>62197.8</v>
      </c>
      <c r="AQ15" s="26">
        <v>28.24</v>
      </c>
      <c r="AR15" s="20">
        <v>27341.69</v>
      </c>
      <c r="AS15" s="19">
        <f t="shared" si="10"/>
        <v>64.24131627056674</v>
      </c>
      <c r="AT15" s="20">
        <v>62197.8</v>
      </c>
      <c r="AU15" s="26">
        <v>46.26</v>
      </c>
      <c r="AV15" s="20">
        <v>44788.47</v>
      </c>
      <c r="AW15" s="19">
        <f t="shared" si="11"/>
        <v>64.24131627056674</v>
      </c>
      <c r="AX15" s="20">
        <v>62197.8</v>
      </c>
      <c r="AY15" s="26">
        <v>79.32</v>
      </c>
      <c r="AZ15" s="20">
        <v>76796.83</v>
      </c>
      <c r="BA15" s="19">
        <f t="shared" si="12"/>
        <v>768.0167942242742</v>
      </c>
      <c r="BB15" s="20">
        <f t="shared" si="13"/>
        <v>743586.1799999998</v>
      </c>
      <c r="BC15" s="27">
        <f t="shared" si="14"/>
        <v>0.01103009291749712</v>
      </c>
      <c r="BD15" s="26">
        <f t="shared" si="15"/>
        <v>471.50999999999993</v>
      </c>
      <c r="BE15" s="20">
        <f t="shared" si="16"/>
        <v>456511.27999999997</v>
      </c>
      <c r="BF15" s="28">
        <f t="shared" si="17"/>
        <v>296.5067942242743</v>
      </c>
      <c r="BG15" s="29">
        <f t="shared" si="18"/>
        <v>287074.89999999985</v>
      </c>
      <c r="BH15" s="30">
        <v>12</v>
      </c>
      <c r="BI15" s="30"/>
    </row>
    <row r="16" spans="1:61" ht="12.75">
      <c r="A16" s="15">
        <v>11</v>
      </c>
      <c r="B16" s="16" t="s">
        <v>35</v>
      </c>
      <c r="C16" s="17">
        <v>3532.6</v>
      </c>
      <c r="D16" s="18"/>
      <c r="E16" s="19">
        <f t="shared" si="0"/>
        <v>63.70565694749998</v>
      </c>
      <c r="F16" s="20">
        <v>61679.18</v>
      </c>
      <c r="G16" s="35">
        <v>159.24</v>
      </c>
      <c r="H16" s="36">
        <v>154174.58</v>
      </c>
      <c r="I16" s="19">
        <f t="shared" si="1"/>
        <v>63.70565694749998</v>
      </c>
      <c r="J16" s="20">
        <v>61679.18</v>
      </c>
      <c r="K16" s="23">
        <v>47.34</v>
      </c>
      <c r="L16" s="24">
        <v>45834.11</v>
      </c>
      <c r="M16" s="19">
        <f t="shared" si="2"/>
        <v>63.70565694749998</v>
      </c>
      <c r="N16" s="20">
        <v>61679.18</v>
      </c>
      <c r="O16" s="25">
        <v>99.7</v>
      </c>
      <c r="P16" s="20">
        <v>96528.54</v>
      </c>
      <c r="Q16" s="19">
        <f t="shared" si="3"/>
        <v>63.70565694749998</v>
      </c>
      <c r="R16" s="20">
        <v>61679.18</v>
      </c>
      <c r="S16" s="26">
        <v>55.06</v>
      </c>
      <c r="T16" s="20">
        <v>53308.54</v>
      </c>
      <c r="U16" s="19">
        <f t="shared" si="4"/>
        <v>63.70565694749998</v>
      </c>
      <c r="V16" s="20">
        <v>61679.18</v>
      </c>
      <c r="W16" s="26">
        <v>17.21</v>
      </c>
      <c r="X16" s="20">
        <v>16662.55</v>
      </c>
      <c r="Y16" s="19">
        <f t="shared" si="5"/>
        <v>63.70565694749998</v>
      </c>
      <c r="Z16" s="20">
        <v>61679.18</v>
      </c>
      <c r="AA16" s="26">
        <v>0</v>
      </c>
      <c r="AB16" s="20">
        <v>0</v>
      </c>
      <c r="AC16" s="19">
        <f t="shared" si="6"/>
        <v>63.70565694749998</v>
      </c>
      <c r="AD16" s="20">
        <v>61679.18</v>
      </c>
      <c r="AE16" s="26">
        <v>0</v>
      </c>
      <c r="AF16" s="20">
        <v>0</v>
      </c>
      <c r="AG16" s="19">
        <f t="shared" si="7"/>
        <v>63.70565694749998</v>
      </c>
      <c r="AH16" s="20">
        <v>61679.18</v>
      </c>
      <c r="AI16" s="26">
        <v>0</v>
      </c>
      <c r="AJ16" s="20">
        <v>0</v>
      </c>
      <c r="AK16" s="19">
        <f t="shared" si="8"/>
        <v>63.70565694749998</v>
      </c>
      <c r="AL16" s="20">
        <v>61679.18</v>
      </c>
      <c r="AM16" s="26">
        <v>0</v>
      </c>
      <c r="AN16" s="20">
        <v>0</v>
      </c>
      <c r="AO16" s="19">
        <f t="shared" si="9"/>
        <v>63.70565694749998</v>
      </c>
      <c r="AP16" s="20">
        <v>61679.18</v>
      </c>
      <c r="AQ16" s="26">
        <v>36.29</v>
      </c>
      <c r="AR16" s="20">
        <v>35135.62</v>
      </c>
      <c r="AS16" s="19">
        <f t="shared" si="10"/>
        <v>63.70565694749998</v>
      </c>
      <c r="AT16" s="20">
        <v>61679.18</v>
      </c>
      <c r="AU16" s="26">
        <v>60.49</v>
      </c>
      <c r="AV16" s="20">
        <v>58565.81</v>
      </c>
      <c r="AW16" s="19">
        <f t="shared" si="11"/>
        <v>63.70565694749998</v>
      </c>
      <c r="AX16" s="20">
        <v>61679.18</v>
      </c>
      <c r="AY16" s="26">
        <v>88.63</v>
      </c>
      <c r="AZ16" s="20">
        <v>85810.68</v>
      </c>
      <c r="BA16" s="19">
        <f t="shared" si="12"/>
        <v>764.4678833699996</v>
      </c>
      <c r="BB16" s="20">
        <f t="shared" si="13"/>
        <v>740150.1600000001</v>
      </c>
      <c r="BC16" s="27">
        <f t="shared" si="14"/>
        <v>0.013303704542452208</v>
      </c>
      <c r="BD16" s="26">
        <f t="shared" si="15"/>
        <v>563.96</v>
      </c>
      <c r="BE16" s="20">
        <f t="shared" si="16"/>
        <v>546020.4299999999</v>
      </c>
      <c r="BF16" s="28">
        <f t="shared" si="17"/>
        <v>200.5078833699996</v>
      </c>
      <c r="BG16" s="29">
        <f t="shared" si="18"/>
        <v>194129.7300000002</v>
      </c>
      <c r="BH16" s="30">
        <v>12</v>
      </c>
      <c r="BI16" s="30"/>
    </row>
    <row r="17" spans="1:61" ht="12.75">
      <c r="A17" s="15">
        <v>12</v>
      </c>
      <c r="B17" s="16" t="s">
        <v>36</v>
      </c>
      <c r="C17" s="31">
        <v>3539.8</v>
      </c>
      <c r="D17" s="32"/>
      <c r="E17" s="19">
        <f t="shared" si="0"/>
        <v>63.849946807961246</v>
      </c>
      <c r="F17" s="20">
        <v>61818.88</v>
      </c>
      <c r="G17" s="21">
        <v>108.27</v>
      </c>
      <c r="H17" s="22">
        <v>104825.93</v>
      </c>
      <c r="I17" s="19">
        <f t="shared" si="1"/>
        <v>63.849946807961246</v>
      </c>
      <c r="J17" s="20">
        <v>61818.88</v>
      </c>
      <c r="K17" s="23">
        <v>115.08</v>
      </c>
      <c r="L17" s="24">
        <v>111419.31</v>
      </c>
      <c r="M17" s="19">
        <f t="shared" si="2"/>
        <v>63.849946807961246</v>
      </c>
      <c r="N17" s="20">
        <v>61818.88</v>
      </c>
      <c r="O17" s="25">
        <v>101.54</v>
      </c>
      <c r="P17" s="20">
        <v>98310.01</v>
      </c>
      <c r="Q17" s="19">
        <f t="shared" si="3"/>
        <v>63.849946807961246</v>
      </c>
      <c r="R17" s="20">
        <v>61818.88</v>
      </c>
      <c r="S17" s="26">
        <v>53.37</v>
      </c>
      <c r="T17" s="20">
        <v>51672.3</v>
      </c>
      <c r="U17" s="19">
        <f t="shared" si="4"/>
        <v>63.849946807961246</v>
      </c>
      <c r="V17" s="20">
        <v>61818.88</v>
      </c>
      <c r="W17" s="26">
        <v>17.75</v>
      </c>
      <c r="X17" s="20">
        <v>17185.37</v>
      </c>
      <c r="Y17" s="19">
        <f t="shared" si="5"/>
        <v>63.849946807961246</v>
      </c>
      <c r="Z17" s="20">
        <v>61818.88</v>
      </c>
      <c r="AA17" s="26">
        <v>0</v>
      </c>
      <c r="AB17" s="20">
        <v>0</v>
      </c>
      <c r="AC17" s="19">
        <f t="shared" si="6"/>
        <v>63.835517821915126</v>
      </c>
      <c r="AD17" s="20">
        <v>61804.91</v>
      </c>
      <c r="AE17" s="26">
        <v>0</v>
      </c>
      <c r="AF17" s="20">
        <v>0</v>
      </c>
      <c r="AG17" s="19">
        <f t="shared" si="7"/>
        <v>63.835517821915126</v>
      </c>
      <c r="AH17" s="20">
        <v>61804.91</v>
      </c>
      <c r="AI17" s="26">
        <v>0</v>
      </c>
      <c r="AJ17" s="20">
        <v>0</v>
      </c>
      <c r="AK17" s="19">
        <f t="shared" si="8"/>
        <v>63.835517821915126</v>
      </c>
      <c r="AL17" s="20">
        <v>61804.91</v>
      </c>
      <c r="AM17" s="26">
        <v>0</v>
      </c>
      <c r="AN17" s="20">
        <v>0</v>
      </c>
      <c r="AO17" s="19">
        <f t="shared" si="9"/>
        <v>63.835517821915126</v>
      </c>
      <c r="AP17" s="20">
        <v>61804.91</v>
      </c>
      <c r="AQ17" s="26">
        <v>34.45</v>
      </c>
      <c r="AR17" s="20">
        <v>33354.14</v>
      </c>
      <c r="AS17" s="19">
        <f t="shared" si="10"/>
        <v>63.835517821915126</v>
      </c>
      <c r="AT17" s="20">
        <v>61804.91</v>
      </c>
      <c r="AU17" s="26">
        <v>57.78</v>
      </c>
      <c r="AV17" s="20">
        <v>55942.02</v>
      </c>
      <c r="AW17" s="19">
        <f t="shared" si="11"/>
        <v>63.835517821915126</v>
      </c>
      <c r="AX17" s="20">
        <v>61804.91</v>
      </c>
      <c r="AY17" s="26">
        <v>89.96</v>
      </c>
      <c r="AZ17" s="20">
        <v>87098.37</v>
      </c>
      <c r="BA17" s="19">
        <f t="shared" si="12"/>
        <v>766.1127877792583</v>
      </c>
      <c r="BB17" s="20">
        <f t="shared" si="13"/>
        <v>741742.7400000001</v>
      </c>
      <c r="BC17" s="27">
        <f t="shared" si="14"/>
        <v>0.013611880143887603</v>
      </c>
      <c r="BD17" s="26">
        <f t="shared" si="15"/>
        <v>578.2</v>
      </c>
      <c r="BE17" s="20">
        <f t="shared" si="16"/>
        <v>559807.45</v>
      </c>
      <c r="BF17" s="28">
        <f t="shared" si="17"/>
        <v>187.91278777925822</v>
      </c>
      <c r="BG17" s="29">
        <f t="shared" si="18"/>
        <v>181935.29000000015</v>
      </c>
      <c r="BH17" s="30">
        <v>12</v>
      </c>
      <c r="BI17" s="30"/>
    </row>
    <row r="18" spans="1:61" ht="12.75">
      <c r="A18" s="15">
        <v>13</v>
      </c>
      <c r="B18" s="16" t="s">
        <v>37</v>
      </c>
      <c r="C18" s="31">
        <v>2279.4</v>
      </c>
      <c r="D18" s="32"/>
      <c r="E18" s="19">
        <f t="shared" si="0"/>
        <v>0</v>
      </c>
      <c r="F18" s="20">
        <v>0</v>
      </c>
      <c r="G18" s="21">
        <v>0</v>
      </c>
      <c r="H18" s="22">
        <v>0</v>
      </c>
      <c r="I18" s="19">
        <f t="shared" si="1"/>
        <v>0</v>
      </c>
      <c r="J18" s="20">
        <v>0</v>
      </c>
      <c r="K18" s="23">
        <v>0</v>
      </c>
      <c r="L18" s="24">
        <v>0</v>
      </c>
      <c r="M18" s="19">
        <f t="shared" si="2"/>
        <v>0</v>
      </c>
      <c r="N18" s="20">
        <v>0</v>
      </c>
      <c r="O18" s="25">
        <v>0</v>
      </c>
      <c r="P18" s="20">
        <v>0</v>
      </c>
      <c r="Q18" s="19">
        <f t="shared" si="3"/>
        <v>0</v>
      </c>
      <c r="R18" s="20">
        <v>0</v>
      </c>
      <c r="S18" s="26">
        <v>0</v>
      </c>
      <c r="T18" s="20">
        <v>0</v>
      </c>
      <c r="U18" s="19">
        <f t="shared" si="4"/>
        <v>0</v>
      </c>
      <c r="V18" s="20">
        <v>0</v>
      </c>
      <c r="W18" s="26">
        <v>0</v>
      </c>
      <c r="X18" s="20">
        <v>0</v>
      </c>
      <c r="Y18" s="19">
        <f t="shared" si="5"/>
        <v>0</v>
      </c>
      <c r="Z18" s="20">
        <v>0</v>
      </c>
      <c r="AA18" s="26">
        <v>0</v>
      </c>
      <c r="AB18" s="20">
        <v>0</v>
      </c>
      <c r="AC18" s="19">
        <f t="shared" si="6"/>
        <v>0</v>
      </c>
      <c r="AD18" s="20">
        <v>0</v>
      </c>
      <c r="AE18" s="26">
        <v>0</v>
      </c>
      <c r="AF18" s="20">
        <v>0</v>
      </c>
      <c r="AG18" s="19">
        <f t="shared" si="7"/>
        <v>0</v>
      </c>
      <c r="AH18" s="20">
        <v>0</v>
      </c>
      <c r="AI18" s="26">
        <v>0</v>
      </c>
      <c r="AJ18" s="20">
        <v>0</v>
      </c>
      <c r="AK18" s="19">
        <f t="shared" si="8"/>
        <v>0</v>
      </c>
      <c r="AL18" s="20">
        <v>0</v>
      </c>
      <c r="AM18" s="26">
        <v>0</v>
      </c>
      <c r="AN18" s="20">
        <v>0</v>
      </c>
      <c r="AO18" s="19">
        <f t="shared" si="9"/>
        <v>0</v>
      </c>
      <c r="AP18" s="20">
        <v>0</v>
      </c>
      <c r="AQ18" s="26">
        <v>0</v>
      </c>
      <c r="AR18" s="20">
        <v>0</v>
      </c>
      <c r="AS18" s="19">
        <f t="shared" si="10"/>
        <v>36.47040353649594</v>
      </c>
      <c r="AT18" s="20">
        <v>35310.28</v>
      </c>
      <c r="AU18" s="26">
        <v>36.37</v>
      </c>
      <c r="AV18" s="20">
        <v>35213.07</v>
      </c>
      <c r="AW18" s="19">
        <f t="shared" si="11"/>
        <v>36.47040353649594</v>
      </c>
      <c r="AX18" s="20">
        <v>35310.28</v>
      </c>
      <c r="AY18" s="26">
        <v>77.28</v>
      </c>
      <c r="AZ18" s="20">
        <v>74821.72</v>
      </c>
      <c r="BA18" s="19">
        <f t="shared" si="12"/>
        <v>72.94080707299187</v>
      </c>
      <c r="BB18" s="20">
        <f t="shared" si="13"/>
        <v>70620.56</v>
      </c>
      <c r="BC18" s="27">
        <f t="shared" si="14"/>
        <v>0.02492980608932175</v>
      </c>
      <c r="BD18" s="26">
        <f t="shared" si="15"/>
        <v>113.65</v>
      </c>
      <c r="BE18" s="20">
        <f t="shared" si="16"/>
        <v>110034.79000000001</v>
      </c>
      <c r="BF18" s="28">
        <f t="shared" si="17"/>
        <v>-40.70919292700813</v>
      </c>
      <c r="BG18" s="29">
        <f t="shared" si="18"/>
        <v>-39414.23000000001</v>
      </c>
      <c r="BH18" s="43">
        <v>2</v>
      </c>
      <c r="BI18" s="44">
        <v>40483</v>
      </c>
    </row>
    <row r="19" spans="1:61" ht="12.75">
      <c r="A19" s="15">
        <v>14</v>
      </c>
      <c r="B19" s="16" t="s">
        <v>38</v>
      </c>
      <c r="C19" s="17">
        <v>3521.2</v>
      </c>
      <c r="D19" s="18"/>
      <c r="E19" s="19">
        <f t="shared" si="0"/>
        <v>63.50007746413411</v>
      </c>
      <c r="F19" s="20">
        <v>61480.14</v>
      </c>
      <c r="G19" s="21">
        <v>103.08</v>
      </c>
      <c r="H19" s="22">
        <v>99801.03</v>
      </c>
      <c r="I19" s="19">
        <f t="shared" si="1"/>
        <v>63.50007746413411</v>
      </c>
      <c r="J19" s="20">
        <v>61480.14</v>
      </c>
      <c r="K19" s="23">
        <v>108.58</v>
      </c>
      <c r="L19" s="24">
        <v>105126.07</v>
      </c>
      <c r="M19" s="19">
        <f t="shared" si="2"/>
        <v>63.50007746413411</v>
      </c>
      <c r="N19" s="20">
        <v>61480.14</v>
      </c>
      <c r="O19" s="40">
        <v>116.37</v>
      </c>
      <c r="P19" s="34">
        <v>112668.27</v>
      </c>
      <c r="Q19" s="19">
        <f t="shared" si="3"/>
        <v>63.50007746413411</v>
      </c>
      <c r="R19" s="20">
        <v>61480.14</v>
      </c>
      <c r="S19" s="26">
        <v>50.33</v>
      </c>
      <c r="T19" s="20">
        <v>48729</v>
      </c>
      <c r="U19" s="19">
        <f t="shared" si="4"/>
        <v>63.50007746413411</v>
      </c>
      <c r="V19" s="20">
        <v>61480.14</v>
      </c>
      <c r="W19" s="26">
        <v>17.36</v>
      </c>
      <c r="X19" s="20">
        <v>16807.78</v>
      </c>
      <c r="Y19" s="19">
        <f t="shared" si="5"/>
        <v>63.50007746413411</v>
      </c>
      <c r="Z19" s="20">
        <v>61480.14</v>
      </c>
      <c r="AA19" s="26">
        <v>0</v>
      </c>
      <c r="AB19" s="20">
        <v>0</v>
      </c>
      <c r="AC19" s="19">
        <f t="shared" si="6"/>
        <v>63.50007746413411</v>
      </c>
      <c r="AD19" s="20">
        <v>61480.14</v>
      </c>
      <c r="AE19" s="26">
        <v>0</v>
      </c>
      <c r="AF19" s="20">
        <v>0</v>
      </c>
      <c r="AG19" s="19">
        <f t="shared" si="7"/>
        <v>63.50007746413411</v>
      </c>
      <c r="AH19" s="20">
        <v>61480.14</v>
      </c>
      <c r="AI19" s="26">
        <v>0</v>
      </c>
      <c r="AJ19" s="20">
        <v>0</v>
      </c>
      <c r="AK19" s="19">
        <f t="shared" si="8"/>
        <v>63.50007746413411</v>
      </c>
      <c r="AL19" s="20">
        <v>61480.14</v>
      </c>
      <c r="AM19" s="26">
        <v>0</v>
      </c>
      <c r="AN19" s="20">
        <v>0</v>
      </c>
      <c r="AO19" s="19">
        <f t="shared" si="9"/>
        <v>63.50007746413411</v>
      </c>
      <c r="AP19" s="20">
        <v>61480.14</v>
      </c>
      <c r="AQ19" s="33">
        <v>61.53</v>
      </c>
      <c r="AR19" s="34">
        <v>59572.73</v>
      </c>
      <c r="AS19" s="19">
        <f t="shared" si="10"/>
        <v>63.50007746413411</v>
      </c>
      <c r="AT19" s="20">
        <v>61480.14</v>
      </c>
      <c r="AU19" s="26">
        <v>34.95</v>
      </c>
      <c r="AV19" s="20">
        <v>33838.24</v>
      </c>
      <c r="AW19" s="19">
        <f t="shared" si="11"/>
        <v>63.50007746413411</v>
      </c>
      <c r="AX19" s="20">
        <v>61480.14</v>
      </c>
      <c r="AY19" s="26">
        <v>79.81</v>
      </c>
      <c r="AZ19" s="20">
        <v>77271.24</v>
      </c>
      <c r="BA19" s="19">
        <f t="shared" si="12"/>
        <v>762.0009295696095</v>
      </c>
      <c r="BB19" s="20">
        <f t="shared" si="13"/>
        <v>737761.68</v>
      </c>
      <c r="BC19" s="27">
        <f t="shared" si="14"/>
        <v>0.013537288424400773</v>
      </c>
      <c r="BD19" s="26">
        <f t="shared" si="15"/>
        <v>572.01</v>
      </c>
      <c r="BE19" s="20">
        <f t="shared" si="16"/>
        <v>553814.36</v>
      </c>
      <c r="BF19" s="28">
        <f t="shared" si="17"/>
        <v>189.99092956960953</v>
      </c>
      <c r="BG19" s="29">
        <f t="shared" si="18"/>
        <v>183947.32000000007</v>
      </c>
      <c r="BH19" s="30">
        <v>12</v>
      </c>
      <c r="BI19" s="30"/>
    </row>
    <row r="20" spans="1:61" ht="12.75">
      <c r="A20" s="15">
        <v>15</v>
      </c>
      <c r="B20" s="16" t="s">
        <v>39</v>
      </c>
      <c r="C20" s="17">
        <v>4500.75</v>
      </c>
      <c r="D20" s="18"/>
      <c r="E20" s="19">
        <f t="shared" si="0"/>
        <v>81.1649366343383</v>
      </c>
      <c r="F20" s="20">
        <v>78583.08</v>
      </c>
      <c r="G20" s="35">
        <v>193.71</v>
      </c>
      <c r="H20" s="36">
        <v>187548.08</v>
      </c>
      <c r="I20" s="19">
        <f t="shared" si="1"/>
        <v>81.1649366343383</v>
      </c>
      <c r="J20" s="20">
        <v>78583.08</v>
      </c>
      <c r="K20" s="33">
        <v>165.5</v>
      </c>
      <c r="L20" s="36">
        <v>160235.44</v>
      </c>
      <c r="M20" s="19">
        <f t="shared" si="2"/>
        <v>81.1649366343383</v>
      </c>
      <c r="N20" s="20">
        <v>78583.08</v>
      </c>
      <c r="O20" s="40">
        <v>137.53</v>
      </c>
      <c r="P20" s="34">
        <v>133155.17</v>
      </c>
      <c r="Q20" s="19">
        <f t="shared" si="3"/>
        <v>81.1649366343383</v>
      </c>
      <c r="R20" s="20">
        <v>78583.08</v>
      </c>
      <c r="S20" s="26">
        <v>49.72</v>
      </c>
      <c r="T20" s="20">
        <v>48138.41</v>
      </c>
      <c r="U20" s="19">
        <f t="shared" si="4"/>
        <v>81.1649366343383</v>
      </c>
      <c r="V20" s="20">
        <v>78583.08</v>
      </c>
      <c r="W20" s="26">
        <v>30.16</v>
      </c>
      <c r="X20" s="20">
        <v>29200.61</v>
      </c>
      <c r="Y20" s="19">
        <f t="shared" si="5"/>
        <v>81.1649366343383</v>
      </c>
      <c r="Z20" s="20">
        <v>78583.08</v>
      </c>
      <c r="AA20" s="26">
        <v>0</v>
      </c>
      <c r="AB20" s="20">
        <v>0</v>
      </c>
      <c r="AC20" s="19">
        <f t="shared" si="6"/>
        <v>81.1649366343383</v>
      </c>
      <c r="AD20" s="20">
        <v>78583.08</v>
      </c>
      <c r="AE20" s="26">
        <v>0</v>
      </c>
      <c r="AF20" s="20">
        <v>0</v>
      </c>
      <c r="AG20" s="19">
        <f t="shared" si="7"/>
        <v>81.1649366343383</v>
      </c>
      <c r="AH20" s="20">
        <v>78583.08</v>
      </c>
      <c r="AI20" s="26">
        <v>0</v>
      </c>
      <c r="AJ20" s="20">
        <v>0</v>
      </c>
      <c r="AK20" s="19">
        <f t="shared" si="8"/>
        <v>81.1649366343383</v>
      </c>
      <c r="AL20" s="20">
        <v>78583.08</v>
      </c>
      <c r="AM20" s="26">
        <v>0</v>
      </c>
      <c r="AN20" s="20">
        <v>0</v>
      </c>
      <c r="AO20" s="19">
        <f t="shared" si="9"/>
        <v>81.1649366343383</v>
      </c>
      <c r="AP20" s="20">
        <v>78583.08</v>
      </c>
      <c r="AQ20" s="33">
        <v>80.82</v>
      </c>
      <c r="AR20" s="34">
        <v>78249.11</v>
      </c>
      <c r="AS20" s="19">
        <f t="shared" si="10"/>
        <v>81.1649366343383</v>
      </c>
      <c r="AT20" s="20">
        <v>78583.08</v>
      </c>
      <c r="AU20" s="33">
        <v>97.89</v>
      </c>
      <c r="AV20" s="34">
        <v>94776.12</v>
      </c>
      <c r="AW20" s="19">
        <f t="shared" si="11"/>
        <v>81.1649366343383</v>
      </c>
      <c r="AX20" s="20">
        <v>78583.08</v>
      </c>
      <c r="AY20" s="26">
        <v>85.76</v>
      </c>
      <c r="AZ20" s="20">
        <v>83031.97</v>
      </c>
      <c r="BA20" s="19">
        <f t="shared" si="12"/>
        <v>973.9792396120598</v>
      </c>
      <c r="BB20" s="20">
        <f t="shared" si="13"/>
        <v>942996.9599999998</v>
      </c>
      <c r="BC20" s="27">
        <f t="shared" si="14"/>
        <v>0.015573145216537986</v>
      </c>
      <c r="BD20" s="26">
        <f t="shared" si="15"/>
        <v>841.09</v>
      </c>
      <c r="BE20" s="20">
        <f t="shared" si="16"/>
        <v>814334.91</v>
      </c>
      <c r="BF20" s="28">
        <f t="shared" si="17"/>
        <v>132.88923961205978</v>
      </c>
      <c r="BG20" s="29">
        <f t="shared" si="18"/>
        <v>128662.04999999981</v>
      </c>
      <c r="BH20" s="30">
        <v>12</v>
      </c>
      <c r="BI20" s="30"/>
    </row>
    <row r="21" spans="1:61" ht="12.75">
      <c r="A21" s="15">
        <v>16</v>
      </c>
      <c r="B21" s="16" t="s">
        <v>40</v>
      </c>
      <c r="C21" s="17">
        <v>4482.28</v>
      </c>
      <c r="D21" s="18"/>
      <c r="E21" s="19">
        <f t="shared" si="0"/>
        <v>80.83187184333654</v>
      </c>
      <c r="F21" s="20">
        <v>78260.61</v>
      </c>
      <c r="G21" s="21">
        <v>293.35</v>
      </c>
      <c r="H21" s="22">
        <v>284018.54</v>
      </c>
      <c r="I21" s="19">
        <f t="shared" si="1"/>
        <v>80.83187184333654</v>
      </c>
      <c r="J21" s="20">
        <v>78260.61</v>
      </c>
      <c r="K21" s="33">
        <v>176.99</v>
      </c>
      <c r="L21" s="36">
        <v>171359.95</v>
      </c>
      <c r="M21" s="19">
        <f t="shared" si="2"/>
        <v>80.83187184333654</v>
      </c>
      <c r="N21" s="20">
        <v>78260.61</v>
      </c>
      <c r="O21" s="40">
        <v>147.08</v>
      </c>
      <c r="P21" s="34">
        <v>142401.39</v>
      </c>
      <c r="Q21" s="19">
        <f t="shared" si="3"/>
        <v>80.83187184333654</v>
      </c>
      <c r="R21" s="20">
        <v>78260.61</v>
      </c>
      <c r="S21" s="33">
        <v>83.07</v>
      </c>
      <c r="T21" s="34">
        <v>80427.54</v>
      </c>
      <c r="U21" s="19">
        <f t="shared" si="4"/>
        <v>80.83187184333654</v>
      </c>
      <c r="V21" s="20">
        <v>78260.61</v>
      </c>
      <c r="W21" s="33">
        <v>5.18</v>
      </c>
      <c r="X21" s="34">
        <v>5015.22</v>
      </c>
      <c r="Y21" s="19">
        <f t="shared" si="5"/>
        <v>80.83187184333654</v>
      </c>
      <c r="Z21" s="20">
        <v>78260.61</v>
      </c>
      <c r="AA21" s="26">
        <v>0</v>
      </c>
      <c r="AB21" s="20">
        <v>0</v>
      </c>
      <c r="AC21" s="19">
        <f t="shared" si="6"/>
        <v>80.83187184333654</v>
      </c>
      <c r="AD21" s="20">
        <v>78260.61</v>
      </c>
      <c r="AE21" s="26">
        <v>0</v>
      </c>
      <c r="AF21" s="20">
        <v>0</v>
      </c>
      <c r="AG21" s="19">
        <f t="shared" si="7"/>
        <v>80.83187184333654</v>
      </c>
      <c r="AH21" s="20">
        <v>78260.61</v>
      </c>
      <c r="AI21" s="26">
        <v>0</v>
      </c>
      <c r="AJ21" s="20">
        <v>0</v>
      </c>
      <c r="AK21" s="19">
        <f t="shared" si="8"/>
        <v>80.83187184333654</v>
      </c>
      <c r="AL21" s="20">
        <v>78260.61</v>
      </c>
      <c r="AM21" s="26">
        <v>0</v>
      </c>
      <c r="AN21" s="20">
        <v>0</v>
      </c>
      <c r="AO21" s="19">
        <f t="shared" si="9"/>
        <v>80.83187184333654</v>
      </c>
      <c r="AP21" s="20">
        <v>78260.61</v>
      </c>
      <c r="AQ21" s="33">
        <v>86.44</v>
      </c>
      <c r="AR21" s="34">
        <v>83690.34</v>
      </c>
      <c r="AS21" s="19">
        <f t="shared" si="10"/>
        <v>80.83187184333654</v>
      </c>
      <c r="AT21" s="20">
        <v>78260.61</v>
      </c>
      <c r="AU21" s="26">
        <v>52.14</v>
      </c>
      <c r="AV21" s="20">
        <v>50481.43</v>
      </c>
      <c r="AW21" s="19">
        <f t="shared" si="11"/>
        <v>80.83187184333654</v>
      </c>
      <c r="AX21" s="20">
        <v>78260.61</v>
      </c>
      <c r="AY21" s="26">
        <v>124.57</v>
      </c>
      <c r="AZ21" s="20">
        <v>120607.43</v>
      </c>
      <c r="BA21" s="19">
        <f t="shared" si="12"/>
        <v>969.9824621200386</v>
      </c>
      <c r="BB21" s="20">
        <f t="shared" si="13"/>
        <v>939127.32</v>
      </c>
      <c r="BC21" s="27">
        <f t="shared" si="14"/>
        <v>0.018012038516112334</v>
      </c>
      <c r="BD21" s="26">
        <f t="shared" si="15"/>
        <v>968.8199999999999</v>
      </c>
      <c r="BE21" s="20">
        <f t="shared" si="16"/>
        <v>938001.8400000001</v>
      </c>
      <c r="BF21" s="28">
        <f t="shared" si="17"/>
        <v>1.16246212003864</v>
      </c>
      <c r="BG21" s="29">
        <f t="shared" si="18"/>
        <v>1125.479999999865</v>
      </c>
      <c r="BH21" s="30">
        <v>12</v>
      </c>
      <c r="BI21" s="30"/>
    </row>
    <row r="22" spans="1:61" ht="12.75">
      <c r="A22" s="15">
        <v>17</v>
      </c>
      <c r="B22" s="16" t="s">
        <v>41</v>
      </c>
      <c r="C22" s="17">
        <v>3526.3</v>
      </c>
      <c r="D22" s="18"/>
      <c r="E22" s="19">
        <f t="shared" si="0"/>
        <v>63.99960751505387</v>
      </c>
      <c r="F22" s="20">
        <v>61963.78</v>
      </c>
      <c r="G22" s="35">
        <v>167.97</v>
      </c>
      <c r="H22" s="36">
        <v>162626.87</v>
      </c>
      <c r="I22" s="19">
        <f t="shared" si="1"/>
        <v>63.59204288414465</v>
      </c>
      <c r="J22" s="20">
        <v>61569.18</v>
      </c>
      <c r="K22" s="33">
        <v>145.12</v>
      </c>
      <c r="L22" s="36">
        <v>140503.73</v>
      </c>
      <c r="M22" s="19">
        <f t="shared" si="2"/>
        <v>63.59204288414465</v>
      </c>
      <c r="N22" s="20">
        <v>61569.18</v>
      </c>
      <c r="O22" s="40">
        <v>115.87</v>
      </c>
      <c r="P22" s="34">
        <v>112184.17</v>
      </c>
      <c r="Q22" s="19">
        <f t="shared" si="3"/>
        <v>63.59204288414465</v>
      </c>
      <c r="R22" s="20">
        <v>61569.18</v>
      </c>
      <c r="S22" s="33">
        <v>62.19</v>
      </c>
      <c r="T22" s="34">
        <v>60211.74</v>
      </c>
      <c r="U22" s="19">
        <f t="shared" si="4"/>
        <v>63.59204288414465</v>
      </c>
      <c r="V22" s="20">
        <v>61569.18</v>
      </c>
      <c r="W22" s="33">
        <v>3.08</v>
      </c>
      <c r="X22" s="34">
        <v>2982.02</v>
      </c>
      <c r="Y22" s="19">
        <f t="shared" si="5"/>
        <v>63.59204288414465</v>
      </c>
      <c r="Z22" s="20">
        <v>61569.18</v>
      </c>
      <c r="AA22" s="26">
        <v>0</v>
      </c>
      <c r="AB22" s="20">
        <v>0</v>
      </c>
      <c r="AC22" s="19">
        <f t="shared" si="6"/>
        <v>63.59204288414465</v>
      </c>
      <c r="AD22" s="20">
        <v>61569.18</v>
      </c>
      <c r="AE22" s="26">
        <v>0</v>
      </c>
      <c r="AF22" s="20">
        <v>0</v>
      </c>
      <c r="AG22" s="19">
        <f t="shared" si="7"/>
        <v>63.59204288414465</v>
      </c>
      <c r="AH22" s="20">
        <v>61569.18</v>
      </c>
      <c r="AI22" s="26">
        <v>0</v>
      </c>
      <c r="AJ22" s="20">
        <v>0</v>
      </c>
      <c r="AK22" s="19">
        <f t="shared" si="8"/>
        <v>63.59204288414465</v>
      </c>
      <c r="AL22" s="20">
        <v>61569.18</v>
      </c>
      <c r="AM22" s="26">
        <v>0</v>
      </c>
      <c r="AN22" s="20">
        <v>0</v>
      </c>
      <c r="AO22" s="19">
        <f t="shared" si="9"/>
        <v>63.59204288414465</v>
      </c>
      <c r="AP22" s="20">
        <v>61569.18</v>
      </c>
      <c r="AQ22" s="33">
        <v>58.72</v>
      </c>
      <c r="AR22" s="34">
        <v>56852.12</v>
      </c>
      <c r="AS22" s="19">
        <f t="shared" si="10"/>
        <v>63.59204288414465</v>
      </c>
      <c r="AT22" s="20">
        <v>61569.18</v>
      </c>
      <c r="AU22" s="33">
        <v>86.19</v>
      </c>
      <c r="AV22" s="34">
        <v>83448.3</v>
      </c>
      <c r="AW22" s="19">
        <f t="shared" si="11"/>
        <v>63.59204288414465</v>
      </c>
      <c r="AX22" s="20">
        <v>61569.18</v>
      </c>
      <c r="AY22" s="33">
        <v>57.69</v>
      </c>
      <c r="AZ22" s="34">
        <v>55854.88</v>
      </c>
      <c r="BA22" s="19">
        <f t="shared" si="12"/>
        <v>763.5120792406451</v>
      </c>
      <c r="BB22" s="20">
        <f t="shared" si="13"/>
        <v>739224.7600000001</v>
      </c>
      <c r="BC22" s="27">
        <f t="shared" si="14"/>
        <v>0.016467449356738415</v>
      </c>
      <c r="BD22" s="26">
        <f t="shared" si="15"/>
        <v>696.8300000000002</v>
      </c>
      <c r="BE22" s="20">
        <f t="shared" si="16"/>
        <v>674663.8300000001</v>
      </c>
      <c r="BF22" s="28">
        <f t="shared" si="17"/>
        <v>66.68207924064495</v>
      </c>
      <c r="BG22" s="29">
        <f t="shared" si="18"/>
        <v>64560.93000000005</v>
      </c>
      <c r="BH22" s="30">
        <v>12</v>
      </c>
      <c r="BI22" s="30"/>
    </row>
    <row r="23" spans="1:61" ht="12.75">
      <c r="A23" s="15">
        <v>18</v>
      </c>
      <c r="B23" s="16" t="s">
        <v>42</v>
      </c>
      <c r="C23" s="17">
        <v>4478.6</v>
      </c>
      <c r="D23" s="18"/>
      <c r="E23" s="19">
        <f t="shared" si="0"/>
        <v>80.76549024468338</v>
      </c>
      <c r="F23" s="20">
        <v>78196.34</v>
      </c>
      <c r="G23" s="35">
        <v>197.08</v>
      </c>
      <c r="H23" s="36">
        <v>190810.89</v>
      </c>
      <c r="I23" s="19">
        <f t="shared" si="1"/>
        <v>80.76549024468338</v>
      </c>
      <c r="J23" s="20">
        <v>78196.34</v>
      </c>
      <c r="K23" s="33">
        <v>168.37</v>
      </c>
      <c r="L23" s="36">
        <v>163014.15</v>
      </c>
      <c r="M23" s="19">
        <f t="shared" si="2"/>
        <v>80.76549024468338</v>
      </c>
      <c r="N23" s="20">
        <v>78196.34</v>
      </c>
      <c r="O23" s="40">
        <v>139.91</v>
      </c>
      <c r="P23" s="34">
        <v>135459.46</v>
      </c>
      <c r="Q23" s="19">
        <f t="shared" si="3"/>
        <v>80.76549024468338</v>
      </c>
      <c r="R23" s="20">
        <v>78196.34</v>
      </c>
      <c r="S23" s="33">
        <v>79.02</v>
      </c>
      <c r="T23" s="34">
        <v>76506.37</v>
      </c>
      <c r="U23" s="19">
        <f t="shared" si="4"/>
        <v>80.76549024468338</v>
      </c>
      <c r="V23" s="20">
        <v>78196.34</v>
      </c>
      <c r="W23" s="33">
        <v>4.93</v>
      </c>
      <c r="X23" s="34">
        <v>4773.18</v>
      </c>
      <c r="Y23" s="19">
        <f t="shared" si="5"/>
        <v>80.76549024468338</v>
      </c>
      <c r="Z23" s="20">
        <v>78196.34</v>
      </c>
      <c r="AA23" s="26">
        <v>0</v>
      </c>
      <c r="AB23" s="20">
        <v>0</v>
      </c>
      <c r="AC23" s="19">
        <f t="shared" si="6"/>
        <v>80.76549024468338</v>
      </c>
      <c r="AD23" s="20">
        <v>78196.34</v>
      </c>
      <c r="AE23" s="26">
        <v>0</v>
      </c>
      <c r="AF23" s="20">
        <v>0</v>
      </c>
      <c r="AG23" s="19">
        <f t="shared" si="7"/>
        <v>80.76549024468338</v>
      </c>
      <c r="AH23" s="20">
        <v>78196.34</v>
      </c>
      <c r="AI23" s="26">
        <v>0</v>
      </c>
      <c r="AJ23" s="20">
        <v>0</v>
      </c>
      <c r="AK23" s="19">
        <f t="shared" si="8"/>
        <v>80.76549024468338</v>
      </c>
      <c r="AL23" s="20">
        <v>78196.34</v>
      </c>
      <c r="AM23" s="26">
        <v>0</v>
      </c>
      <c r="AN23" s="20">
        <v>0</v>
      </c>
      <c r="AO23" s="19">
        <f t="shared" si="9"/>
        <v>80.76549024468338</v>
      </c>
      <c r="AP23" s="20">
        <v>78196.34</v>
      </c>
      <c r="AQ23" s="26">
        <v>49.05</v>
      </c>
      <c r="AR23" s="20">
        <v>47489.72</v>
      </c>
      <c r="AS23" s="19">
        <f t="shared" si="10"/>
        <v>80.76549024468338</v>
      </c>
      <c r="AT23" s="20">
        <v>78196.34</v>
      </c>
      <c r="AU23" s="26">
        <v>76.4</v>
      </c>
      <c r="AV23" s="20">
        <v>73969.72</v>
      </c>
      <c r="AW23" s="19">
        <f t="shared" si="11"/>
        <v>80.76549024468338</v>
      </c>
      <c r="AX23" s="20">
        <v>78196.34</v>
      </c>
      <c r="AY23" s="33">
        <v>0</v>
      </c>
      <c r="AZ23" s="34">
        <v>0</v>
      </c>
      <c r="BA23" s="19">
        <f t="shared" si="12"/>
        <v>969.1858829362008</v>
      </c>
      <c r="BB23" s="20">
        <f t="shared" si="13"/>
        <v>938356.0799999997</v>
      </c>
      <c r="BC23" s="27">
        <f t="shared" si="14"/>
        <v>0.013299543011953137</v>
      </c>
      <c r="BD23" s="26">
        <f t="shared" si="15"/>
        <v>714.7599999999999</v>
      </c>
      <c r="BE23" s="20">
        <f t="shared" si="16"/>
        <v>692023.49</v>
      </c>
      <c r="BF23" s="28">
        <f t="shared" si="17"/>
        <v>254.42588293620088</v>
      </c>
      <c r="BG23" s="29">
        <f t="shared" si="18"/>
        <v>246332.58999999973</v>
      </c>
      <c r="BH23" s="30">
        <v>12</v>
      </c>
      <c r="BI23" s="30"/>
    </row>
    <row r="24" spans="1:61" ht="12.75">
      <c r="A24" s="15">
        <v>19</v>
      </c>
      <c r="B24" s="16" t="s">
        <v>43</v>
      </c>
      <c r="C24" s="31">
        <v>3524.55</v>
      </c>
      <c r="D24" s="32"/>
      <c r="E24" s="19">
        <f t="shared" si="0"/>
        <v>63.55872297792789</v>
      </c>
      <c r="F24" s="20">
        <v>61536.92</v>
      </c>
      <c r="G24" s="21">
        <v>114.9</v>
      </c>
      <c r="H24" s="22">
        <v>111245.03</v>
      </c>
      <c r="I24" s="19">
        <f t="shared" si="1"/>
        <v>63.55872297792789</v>
      </c>
      <c r="J24" s="20">
        <v>61536.92</v>
      </c>
      <c r="K24" s="23">
        <v>121.93</v>
      </c>
      <c r="L24" s="24">
        <v>118051.41</v>
      </c>
      <c r="M24" s="19">
        <f t="shared" si="2"/>
        <v>63.55872297792789</v>
      </c>
      <c r="N24" s="20">
        <v>61536.92</v>
      </c>
      <c r="O24" s="25">
        <v>101.7</v>
      </c>
      <c r="P24" s="20">
        <v>98464.92</v>
      </c>
      <c r="Q24" s="19">
        <f t="shared" si="3"/>
        <v>63.55872297792789</v>
      </c>
      <c r="R24" s="20">
        <v>61536.92</v>
      </c>
      <c r="S24" s="26">
        <v>63.84</v>
      </c>
      <c r="T24" s="20">
        <v>61809.25</v>
      </c>
      <c r="U24" s="19">
        <f t="shared" si="4"/>
        <v>63.55872297792789</v>
      </c>
      <c r="V24" s="20">
        <v>61536.92</v>
      </c>
      <c r="W24" s="26">
        <v>19.63</v>
      </c>
      <c r="X24" s="20">
        <v>19005.57</v>
      </c>
      <c r="Y24" s="19">
        <f t="shared" si="5"/>
        <v>63.55872297792789</v>
      </c>
      <c r="Z24" s="20">
        <v>61536.92</v>
      </c>
      <c r="AA24" s="26">
        <v>0</v>
      </c>
      <c r="AB24" s="20">
        <v>0</v>
      </c>
      <c r="AC24" s="19">
        <f t="shared" si="6"/>
        <v>63.55872297792789</v>
      </c>
      <c r="AD24" s="20">
        <v>61536.92</v>
      </c>
      <c r="AE24" s="26">
        <v>0</v>
      </c>
      <c r="AF24" s="20">
        <v>0</v>
      </c>
      <c r="AG24" s="19">
        <f t="shared" si="7"/>
        <v>63.56053047439036</v>
      </c>
      <c r="AH24" s="20">
        <v>61538.67</v>
      </c>
      <c r="AI24" s="26">
        <v>0</v>
      </c>
      <c r="AJ24" s="20">
        <v>0</v>
      </c>
      <c r="AK24" s="19">
        <f t="shared" si="8"/>
        <v>63.56053047439036</v>
      </c>
      <c r="AL24" s="20">
        <v>61538.67</v>
      </c>
      <c r="AM24" s="26">
        <v>0</v>
      </c>
      <c r="AN24" s="20">
        <v>0</v>
      </c>
      <c r="AO24" s="19">
        <f t="shared" si="9"/>
        <v>63.56053047439036</v>
      </c>
      <c r="AP24" s="20">
        <v>61538.67</v>
      </c>
      <c r="AQ24" s="26">
        <v>33.22</v>
      </c>
      <c r="AR24" s="20">
        <v>32163.27</v>
      </c>
      <c r="AS24" s="19">
        <f t="shared" si="10"/>
        <v>63.56053047439036</v>
      </c>
      <c r="AT24" s="20">
        <v>61538.67</v>
      </c>
      <c r="AU24" s="26">
        <v>53.83</v>
      </c>
      <c r="AV24" s="20">
        <v>52117.67</v>
      </c>
      <c r="AW24" s="19">
        <f t="shared" si="11"/>
        <v>63.56053047439036</v>
      </c>
      <c r="AX24" s="20">
        <v>61538.67</v>
      </c>
      <c r="AY24" s="26">
        <v>108.18</v>
      </c>
      <c r="AZ24" s="20">
        <v>104738.79</v>
      </c>
      <c r="BA24" s="19">
        <f t="shared" si="12"/>
        <v>762.7137132174471</v>
      </c>
      <c r="BB24" s="20">
        <f t="shared" si="13"/>
        <v>738451.79</v>
      </c>
      <c r="BC24" s="27">
        <f t="shared" si="14"/>
        <v>0.014593588779655086</v>
      </c>
      <c r="BD24" s="26">
        <f t="shared" si="15"/>
        <v>617.23</v>
      </c>
      <c r="BE24" s="20">
        <f t="shared" si="16"/>
        <v>597595.91</v>
      </c>
      <c r="BF24" s="28">
        <f t="shared" si="17"/>
        <v>145.48371321744708</v>
      </c>
      <c r="BG24" s="29">
        <f t="shared" si="18"/>
        <v>140855.88</v>
      </c>
      <c r="BH24" s="30">
        <v>12</v>
      </c>
      <c r="BI24" s="30"/>
    </row>
    <row r="25" spans="1:61" ht="12.75">
      <c r="A25" s="15">
        <v>20</v>
      </c>
      <c r="B25" s="16" t="s">
        <v>44</v>
      </c>
      <c r="C25" s="17">
        <v>4474.6</v>
      </c>
      <c r="D25" s="18"/>
      <c r="E25" s="19">
        <f t="shared" si="0"/>
        <v>80.69159978929757</v>
      </c>
      <c r="F25" s="20">
        <v>78124.8</v>
      </c>
      <c r="G25" s="35">
        <v>224.65</v>
      </c>
      <c r="H25" s="36">
        <v>217503.88</v>
      </c>
      <c r="I25" s="19">
        <f t="shared" si="1"/>
        <v>80.69159978929757</v>
      </c>
      <c r="J25" s="20">
        <v>78124.8</v>
      </c>
      <c r="K25" s="33">
        <v>191.94</v>
      </c>
      <c r="L25" s="36">
        <v>185834.39</v>
      </c>
      <c r="M25" s="19">
        <f t="shared" si="2"/>
        <v>80.69159978929757</v>
      </c>
      <c r="N25" s="20">
        <v>78124.8</v>
      </c>
      <c r="O25" s="40">
        <v>159.49</v>
      </c>
      <c r="P25" s="34">
        <v>154416.62</v>
      </c>
      <c r="Q25" s="19">
        <f t="shared" si="3"/>
        <v>80.69159978929757</v>
      </c>
      <c r="R25" s="20">
        <v>78124.8</v>
      </c>
      <c r="S25" s="33">
        <v>90.08</v>
      </c>
      <c r="T25" s="34">
        <v>87214.56</v>
      </c>
      <c r="U25" s="19">
        <f t="shared" si="4"/>
        <v>80.69340728576003</v>
      </c>
      <c r="V25" s="20">
        <v>78126.55</v>
      </c>
      <c r="W25" s="33">
        <v>5.62</v>
      </c>
      <c r="X25" s="34">
        <v>5441.23</v>
      </c>
      <c r="Y25" s="19">
        <f t="shared" si="5"/>
        <v>80.69340728576003</v>
      </c>
      <c r="Z25" s="20">
        <v>78126.55</v>
      </c>
      <c r="AA25" s="26">
        <v>0</v>
      </c>
      <c r="AB25" s="20">
        <v>0</v>
      </c>
      <c r="AC25" s="19">
        <f t="shared" si="6"/>
        <v>80.69340728576003</v>
      </c>
      <c r="AD25" s="20">
        <v>78126.55</v>
      </c>
      <c r="AE25" s="26">
        <v>0</v>
      </c>
      <c r="AF25" s="20">
        <v>0</v>
      </c>
      <c r="AG25" s="19">
        <f t="shared" si="7"/>
        <v>80.69340728576003</v>
      </c>
      <c r="AH25" s="20">
        <v>78126.55</v>
      </c>
      <c r="AI25" s="26">
        <v>0</v>
      </c>
      <c r="AJ25" s="20">
        <v>0</v>
      </c>
      <c r="AK25" s="19">
        <f t="shared" si="8"/>
        <v>80.69340728576003</v>
      </c>
      <c r="AL25" s="20">
        <v>78126.55</v>
      </c>
      <c r="AM25" s="26">
        <v>0</v>
      </c>
      <c r="AN25" s="20">
        <v>0</v>
      </c>
      <c r="AO25" s="19">
        <f t="shared" si="9"/>
        <v>80.69340728576003</v>
      </c>
      <c r="AP25" s="20">
        <v>78126.55</v>
      </c>
      <c r="AQ25" s="26">
        <v>52.61</v>
      </c>
      <c r="AR25" s="20">
        <v>50936.47</v>
      </c>
      <c r="AS25" s="19">
        <f t="shared" si="10"/>
        <v>80.69340728576003</v>
      </c>
      <c r="AT25" s="20">
        <v>78126.55</v>
      </c>
      <c r="AU25" s="26">
        <v>82.16</v>
      </c>
      <c r="AV25" s="20">
        <v>79546.49</v>
      </c>
      <c r="AW25" s="19">
        <f t="shared" si="11"/>
        <v>80.69340728576003</v>
      </c>
      <c r="AX25" s="20">
        <v>78126.55</v>
      </c>
      <c r="AY25" s="26">
        <v>124.1</v>
      </c>
      <c r="AZ25" s="20">
        <v>120152.38</v>
      </c>
      <c r="BA25" s="19">
        <f t="shared" si="12"/>
        <v>968.3136574432706</v>
      </c>
      <c r="BB25" s="20">
        <f t="shared" si="13"/>
        <v>937511.6000000002</v>
      </c>
      <c r="BC25" s="27">
        <f t="shared" si="14"/>
        <v>0.01733208927427405</v>
      </c>
      <c r="BD25" s="26">
        <f t="shared" si="15"/>
        <v>930.6500000000001</v>
      </c>
      <c r="BE25" s="20">
        <f t="shared" si="16"/>
        <v>901046.0199999999</v>
      </c>
      <c r="BF25" s="28">
        <f t="shared" si="17"/>
        <v>37.663657443270495</v>
      </c>
      <c r="BG25" s="29">
        <f t="shared" si="18"/>
        <v>36465.58000000031</v>
      </c>
      <c r="BH25" s="30">
        <v>12</v>
      </c>
      <c r="BI25" s="30"/>
    </row>
    <row r="26" spans="1:61" ht="12.75">
      <c r="A26" s="15">
        <v>21</v>
      </c>
      <c r="B26" s="16" t="s">
        <v>45</v>
      </c>
      <c r="C26" s="31">
        <v>3530.9</v>
      </c>
      <c r="D26" s="32"/>
      <c r="E26" s="19">
        <f t="shared" si="0"/>
        <v>63.67502246459889</v>
      </c>
      <c r="F26" s="20">
        <v>61649.52</v>
      </c>
      <c r="G26" s="21">
        <v>122.53</v>
      </c>
      <c r="H26" s="22">
        <v>118632.32</v>
      </c>
      <c r="I26" s="19">
        <f t="shared" si="1"/>
        <v>63.67502246459889</v>
      </c>
      <c r="J26" s="20">
        <v>61649.52</v>
      </c>
      <c r="K26" s="23">
        <v>129.32</v>
      </c>
      <c r="L26" s="24">
        <v>125206.33</v>
      </c>
      <c r="M26" s="19">
        <f t="shared" si="2"/>
        <v>63.67502246459889</v>
      </c>
      <c r="N26" s="20">
        <v>61649.52</v>
      </c>
      <c r="O26" s="25">
        <v>114.83</v>
      </c>
      <c r="P26" s="20">
        <v>111177.26</v>
      </c>
      <c r="Q26" s="19">
        <f t="shared" si="3"/>
        <v>63.67502246459889</v>
      </c>
      <c r="R26" s="20">
        <v>61649.52</v>
      </c>
      <c r="S26" s="26">
        <v>61.17</v>
      </c>
      <c r="T26" s="20">
        <v>59224.18</v>
      </c>
      <c r="U26" s="19">
        <f t="shared" si="4"/>
        <v>63.67502246459889</v>
      </c>
      <c r="V26" s="20">
        <v>61649.52</v>
      </c>
      <c r="W26" s="26">
        <v>20.36</v>
      </c>
      <c r="X26" s="20">
        <v>19712.35</v>
      </c>
      <c r="Y26" s="19">
        <f t="shared" si="5"/>
        <v>63.67502246459889</v>
      </c>
      <c r="Z26" s="20">
        <v>61649.52</v>
      </c>
      <c r="AA26" s="26">
        <v>0</v>
      </c>
      <c r="AB26" s="20">
        <v>0</v>
      </c>
      <c r="AC26" s="19">
        <f t="shared" si="6"/>
        <v>63.67502246459889</v>
      </c>
      <c r="AD26" s="20">
        <v>61649.52</v>
      </c>
      <c r="AE26" s="26">
        <v>0</v>
      </c>
      <c r="AF26" s="20">
        <v>0</v>
      </c>
      <c r="AG26" s="19">
        <f t="shared" si="7"/>
        <v>63.67502246459889</v>
      </c>
      <c r="AH26" s="20">
        <v>61649.52</v>
      </c>
      <c r="AI26" s="26">
        <v>0</v>
      </c>
      <c r="AJ26" s="20">
        <v>0</v>
      </c>
      <c r="AK26" s="19">
        <f t="shared" si="8"/>
        <v>63.67502246459889</v>
      </c>
      <c r="AL26" s="20">
        <v>61649.52</v>
      </c>
      <c r="AM26" s="26">
        <v>0</v>
      </c>
      <c r="AN26" s="20">
        <v>0</v>
      </c>
      <c r="AO26" s="19">
        <f t="shared" si="9"/>
        <v>63.67502246459889</v>
      </c>
      <c r="AP26" s="20">
        <v>61649.52</v>
      </c>
      <c r="AQ26" s="26">
        <v>33.91</v>
      </c>
      <c r="AR26" s="20">
        <v>32831.32</v>
      </c>
      <c r="AS26" s="19">
        <f t="shared" si="10"/>
        <v>63.67502246459889</v>
      </c>
      <c r="AT26" s="20">
        <v>61649.52</v>
      </c>
      <c r="AU26" s="26">
        <v>53</v>
      </c>
      <c r="AV26" s="20">
        <v>51314.07</v>
      </c>
      <c r="AW26" s="19">
        <f t="shared" si="11"/>
        <v>63.67502246459889</v>
      </c>
      <c r="AX26" s="20">
        <v>61649.52</v>
      </c>
      <c r="AY26" s="26">
        <v>81.76</v>
      </c>
      <c r="AZ26" s="20">
        <v>79159.21</v>
      </c>
      <c r="BA26" s="19">
        <f t="shared" si="12"/>
        <v>764.1002695751866</v>
      </c>
      <c r="BB26" s="20">
        <f t="shared" si="13"/>
        <v>739794.2400000001</v>
      </c>
      <c r="BC26" s="27">
        <f t="shared" si="14"/>
        <v>0.014559083142163943</v>
      </c>
      <c r="BD26" s="26">
        <f t="shared" si="15"/>
        <v>616.88</v>
      </c>
      <c r="BE26" s="20">
        <f t="shared" si="16"/>
        <v>597257.04</v>
      </c>
      <c r="BF26" s="28">
        <f t="shared" si="17"/>
        <v>147.22026957518665</v>
      </c>
      <c r="BG26" s="29">
        <f t="shared" si="18"/>
        <v>142537.20000000007</v>
      </c>
      <c r="BH26" s="30">
        <v>12</v>
      </c>
      <c r="BI26" s="30"/>
    </row>
    <row r="27" spans="1:61" ht="12.75">
      <c r="A27" s="15">
        <v>22</v>
      </c>
      <c r="B27" s="16" t="s">
        <v>46</v>
      </c>
      <c r="C27" s="31">
        <v>5449.8</v>
      </c>
      <c r="D27" s="32"/>
      <c r="E27" s="19">
        <f t="shared" si="0"/>
        <v>98.27977979528812</v>
      </c>
      <c r="F27" s="20">
        <v>95153.5</v>
      </c>
      <c r="G27" s="21">
        <f>199.63+6.61</f>
        <v>206.24</v>
      </c>
      <c r="H27" s="22">
        <v>199679.51</v>
      </c>
      <c r="I27" s="19">
        <f t="shared" si="1"/>
        <v>98.27977979528812</v>
      </c>
      <c r="J27" s="20">
        <v>95153.5</v>
      </c>
      <c r="K27" s="23">
        <v>175.56799999999998</v>
      </c>
      <c r="L27" s="24">
        <v>169983.18</v>
      </c>
      <c r="M27" s="19">
        <f t="shared" si="2"/>
        <v>98.27977979528812</v>
      </c>
      <c r="N27" s="20">
        <v>95153.5</v>
      </c>
      <c r="O27" s="25">
        <v>182.63</v>
      </c>
      <c r="P27" s="20">
        <v>176820.54</v>
      </c>
      <c r="Q27" s="19">
        <f t="shared" si="3"/>
        <v>98.27977979528812</v>
      </c>
      <c r="R27" s="20">
        <v>95153.5</v>
      </c>
      <c r="S27" s="26">
        <v>128.196</v>
      </c>
      <c r="T27" s="20">
        <v>124118.09</v>
      </c>
      <c r="U27" s="19">
        <f t="shared" si="4"/>
        <v>98.27977979528812</v>
      </c>
      <c r="V27" s="20">
        <v>95153.5</v>
      </c>
      <c r="W27" s="26">
        <v>55.233000000000004</v>
      </c>
      <c r="X27" s="20">
        <v>53476.04</v>
      </c>
      <c r="Y27" s="19">
        <f t="shared" si="5"/>
        <v>98.27977979528812</v>
      </c>
      <c r="Z27" s="20">
        <v>95153.5</v>
      </c>
      <c r="AA27" s="26">
        <v>0</v>
      </c>
      <c r="AB27" s="20">
        <v>0</v>
      </c>
      <c r="AC27" s="19">
        <f t="shared" si="6"/>
        <v>98.27977979528812</v>
      </c>
      <c r="AD27" s="20">
        <v>95153.5</v>
      </c>
      <c r="AE27" s="26">
        <v>0</v>
      </c>
      <c r="AF27" s="20">
        <v>0</v>
      </c>
      <c r="AG27" s="19">
        <f t="shared" si="7"/>
        <v>98.27977979528812</v>
      </c>
      <c r="AH27" s="20">
        <v>95153.5</v>
      </c>
      <c r="AI27" s="26">
        <v>0</v>
      </c>
      <c r="AJ27" s="20">
        <v>0</v>
      </c>
      <c r="AK27" s="19">
        <f t="shared" si="8"/>
        <v>98.27977979528812</v>
      </c>
      <c r="AL27" s="20">
        <v>95153.5</v>
      </c>
      <c r="AM27" s="26">
        <v>0</v>
      </c>
      <c r="AN27" s="20">
        <v>0</v>
      </c>
      <c r="AO27" s="19">
        <f t="shared" si="9"/>
        <v>98.27977979528812</v>
      </c>
      <c r="AP27" s="20">
        <v>95153.5</v>
      </c>
      <c r="AQ27" s="33">
        <v>77.84</v>
      </c>
      <c r="AR27" s="34">
        <v>75363.91</v>
      </c>
      <c r="AS27" s="19">
        <f t="shared" si="10"/>
        <v>98.27977979528812</v>
      </c>
      <c r="AT27" s="20">
        <v>95153.5</v>
      </c>
      <c r="AU27" s="33">
        <v>123.08</v>
      </c>
      <c r="AV27" s="34">
        <v>119164.82</v>
      </c>
      <c r="AW27" s="19">
        <f t="shared" si="11"/>
        <v>98.27977979528812</v>
      </c>
      <c r="AX27" s="20">
        <v>95153.5</v>
      </c>
      <c r="AY27" s="26">
        <v>114.29</v>
      </c>
      <c r="AZ27" s="20">
        <v>110654.44</v>
      </c>
      <c r="BA27" s="19">
        <f t="shared" si="12"/>
        <v>1179.3573575434575</v>
      </c>
      <c r="BB27" s="20">
        <f t="shared" si="13"/>
        <v>1141842</v>
      </c>
      <c r="BC27" s="27">
        <f t="shared" si="14"/>
        <v>0.016255596535652683</v>
      </c>
      <c r="BD27" s="26">
        <f t="shared" si="15"/>
        <v>1063.077</v>
      </c>
      <c r="BE27" s="20">
        <f t="shared" si="16"/>
        <v>1029260.53</v>
      </c>
      <c r="BF27" s="28">
        <f t="shared" si="17"/>
        <v>116.28035754345751</v>
      </c>
      <c r="BG27" s="29">
        <f t="shared" si="18"/>
        <v>112581.46999999997</v>
      </c>
      <c r="BH27" s="30">
        <v>12</v>
      </c>
      <c r="BI27" s="30"/>
    </row>
    <row r="28" spans="1:61" ht="12.75">
      <c r="A28" s="15">
        <v>23</v>
      </c>
      <c r="B28" s="16" t="s">
        <v>47</v>
      </c>
      <c r="C28" s="17">
        <v>4493.2</v>
      </c>
      <c r="D28" s="18"/>
      <c r="E28" s="19">
        <f t="shared" si="0"/>
        <v>81.03239033660748</v>
      </c>
      <c r="F28" s="20">
        <v>78454.75</v>
      </c>
      <c r="G28" s="21">
        <v>85.77</v>
      </c>
      <c r="H28" s="22">
        <v>83041.66</v>
      </c>
      <c r="I28" s="19">
        <f t="shared" si="1"/>
        <v>81.03239033660748</v>
      </c>
      <c r="J28" s="20">
        <v>78454.75</v>
      </c>
      <c r="K28" s="33">
        <v>171.82</v>
      </c>
      <c r="L28" s="36">
        <v>166354.41</v>
      </c>
      <c r="M28" s="19">
        <f t="shared" si="2"/>
        <v>81.0251603507576</v>
      </c>
      <c r="N28" s="20">
        <v>78447.75</v>
      </c>
      <c r="O28" s="40">
        <v>142.78</v>
      </c>
      <c r="P28" s="34">
        <v>138238.17</v>
      </c>
      <c r="Q28" s="19">
        <f t="shared" si="3"/>
        <v>81.02877534368254</v>
      </c>
      <c r="R28" s="20">
        <v>78451.25</v>
      </c>
      <c r="S28" s="33">
        <v>80.64</v>
      </c>
      <c r="T28" s="34">
        <v>78074.84</v>
      </c>
      <c r="U28" s="19">
        <f t="shared" si="4"/>
        <v>81.02877534368254</v>
      </c>
      <c r="V28" s="20">
        <v>78451.25</v>
      </c>
      <c r="W28" s="33">
        <v>5.03</v>
      </c>
      <c r="X28" s="34">
        <v>4870</v>
      </c>
      <c r="Y28" s="19">
        <f t="shared" si="5"/>
        <v>81.02877534368254</v>
      </c>
      <c r="Z28" s="20">
        <v>78451.25</v>
      </c>
      <c r="AA28" s="26">
        <v>0</v>
      </c>
      <c r="AB28" s="20">
        <v>0</v>
      </c>
      <c r="AC28" s="19">
        <f t="shared" si="6"/>
        <v>81.02877534368254</v>
      </c>
      <c r="AD28" s="20">
        <v>78451.25</v>
      </c>
      <c r="AE28" s="26">
        <v>0</v>
      </c>
      <c r="AF28" s="20">
        <v>0</v>
      </c>
      <c r="AG28" s="19">
        <f t="shared" si="7"/>
        <v>81.02877534368254</v>
      </c>
      <c r="AH28" s="20">
        <v>78451.25</v>
      </c>
      <c r="AI28" s="26">
        <v>0</v>
      </c>
      <c r="AJ28" s="20">
        <v>0</v>
      </c>
      <c r="AK28" s="19">
        <f t="shared" si="8"/>
        <v>81.02877534368254</v>
      </c>
      <c r="AL28" s="20">
        <v>78451.25</v>
      </c>
      <c r="AM28" s="26">
        <v>0</v>
      </c>
      <c r="AN28" s="20">
        <v>0</v>
      </c>
      <c r="AO28" s="19">
        <f t="shared" si="9"/>
        <v>81.02877534368254</v>
      </c>
      <c r="AP28" s="20">
        <v>78451.25</v>
      </c>
      <c r="AQ28" s="33">
        <v>82.29</v>
      </c>
      <c r="AR28" s="34">
        <v>79672.36</v>
      </c>
      <c r="AS28" s="19">
        <f t="shared" si="10"/>
        <v>81.02877534368254</v>
      </c>
      <c r="AT28" s="20">
        <v>78451.25</v>
      </c>
      <c r="AU28" s="26">
        <v>3.36</v>
      </c>
      <c r="AV28" s="20">
        <v>3253.12</v>
      </c>
      <c r="AW28" s="19">
        <f t="shared" si="11"/>
        <v>81.02877534368254</v>
      </c>
      <c r="AX28" s="20">
        <v>78451.25</v>
      </c>
      <c r="AY28" s="26">
        <v>67.77</v>
      </c>
      <c r="AZ28" s="20">
        <v>65614.24</v>
      </c>
      <c r="BA28" s="19">
        <f t="shared" si="12"/>
        <v>972.3489191171157</v>
      </c>
      <c r="BB28" s="20">
        <f t="shared" si="13"/>
        <v>941418.5</v>
      </c>
      <c r="BC28" s="27">
        <f t="shared" si="14"/>
        <v>0.011859773287041157</v>
      </c>
      <c r="BD28" s="26">
        <f t="shared" si="15"/>
        <v>639.4599999999999</v>
      </c>
      <c r="BE28" s="20">
        <f t="shared" si="16"/>
        <v>619118.7999999999</v>
      </c>
      <c r="BF28" s="28">
        <f t="shared" si="17"/>
        <v>332.88891911711573</v>
      </c>
      <c r="BG28" s="29">
        <f t="shared" si="18"/>
        <v>322299.70000000007</v>
      </c>
      <c r="BH28" s="30">
        <v>12</v>
      </c>
      <c r="BI28" s="30"/>
    </row>
    <row r="29" spans="1:61" ht="12.75">
      <c r="A29" s="15">
        <v>24</v>
      </c>
      <c r="B29" s="16" t="s">
        <v>48</v>
      </c>
      <c r="C29" s="31">
        <v>3503.1</v>
      </c>
      <c r="D29" s="32"/>
      <c r="E29" s="19">
        <f t="shared" si="0"/>
        <v>0</v>
      </c>
      <c r="F29" s="20">
        <v>0</v>
      </c>
      <c r="G29" s="21">
        <v>0</v>
      </c>
      <c r="H29" s="22">
        <v>0</v>
      </c>
      <c r="I29" s="19">
        <f t="shared" si="1"/>
        <v>62.94825395841726</v>
      </c>
      <c r="J29" s="20">
        <v>60945.87</v>
      </c>
      <c r="K29" s="23">
        <v>134.76</v>
      </c>
      <c r="L29" s="24">
        <v>130473.28</v>
      </c>
      <c r="M29" s="19">
        <f t="shared" si="2"/>
        <v>62.94825395841726</v>
      </c>
      <c r="N29" s="20">
        <v>60945.87</v>
      </c>
      <c r="O29" s="25">
        <v>104.56</v>
      </c>
      <c r="P29" s="20">
        <v>101233.95</v>
      </c>
      <c r="Q29" s="19">
        <f t="shared" si="3"/>
        <v>62.94825395841726</v>
      </c>
      <c r="R29" s="20">
        <v>60945.87</v>
      </c>
      <c r="S29" s="26">
        <v>63.5</v>
      </c>
      <c r="T29" s="20">
        <v>61480.07</v>
      </c>
      <c r="U29" s="19">
        <f t="shared" si="4"/>
        <v>62.94825395841726</v>
      </c>
      <c r="V29" s="20">
        <v>60945.87</v>
      </c>
      <c r="W29" s="26">
        <v>21.53</v>
      </c>
      <c r="X29" s="20">
        <v>20845.13</v>
      </c>
      <c r="Y29" s="19">
        <f t="shared" si="5"/>
        <v>62.93923713320732</v>
      </c>
      <c r="Z29" s="20">
        <v>60937.14</v>
      </c>
      <c r="AA29" s="26">
        <v>0</v>
      </c>
      <c r="AB29" s="20">
        <v>0</v>
      </c>
      <c r="AC29" s="19">
        <f t="shared" si="6"/>
        <v>62.93923713320732</v>
      </c>
      <c r="AD29" s="20">
        <v>60937.14</v>
      </c>
      <c r="AE29" s="26">
        <v>0</v>
      </c>
      <c r="AF29" s="20">
        <v>0</v>
      </c>
      <c r="AG29" s="19">
        <f t="shared" si="7"/>
        <v>62.93923713320732</v>
      </c>
      <c r="AH29" s="20">
        <v>60937.14</v>
      </c>
      <c r="AI29" s="26">
        <v>0</v>
      </c>
      <c r="AJ29" s="20">
        <v>0</v>
      </c>
      <c r="AK29" s="19">
        <f t="shared" si="8"/>
        <v>64.58029932141419</v>
      </c>
      <c r="AL29" s="20">
        <v>62526</v>
      </c>
      <c r="AM29" s="26">
        <v>0</v>
      </c>
      <c r="AN29" s="20">
        <v>0</v>
      </c>
      <c r="AO29" s="19">
        <f t="shared" si="9"/>
        <v>63.173674588665456</v>
      </c>
      <c r="AP29" s="20">
        <v>61164.12</v>
      </c>
      <c r="AQ29" s="26">
        <v>31.54</v>
      </c>
      <c r="AR29" s="20">
        <v>30536.71</v>
      </c>
      <c r="AS29" s="19">
        <f t="shared" si="10"/>
        <v>63.173674588665456</v>
      </c>
      <c r="AT29" s="20">
        <v>61164.12</v>
      </c>
      <c r="AU29" s="26">
        <v>61.93</v>
      </c>
      <c r="AV29" s="20">
        <v>59960.01</v>
      </c>
      <c r="AW29" s="19">
        <f t="shared" si="11"/>
        <v>63.173674588665456</v>
      </c>
      <c r="AX29" s="20">
        <v>61164.12</v>
      </c>
      <c r="AY29" s="26">
        <v>104.06</v>
      </c>
      <c r="AZ29" s="20">
        <v>100749.85</v>
      </c>
      <c r="BA29" s="19">
        <f t="shared" si="12"/>
        <v>694.7120503207016</v>
      </c>
      <c r="BB29" s="20">
        <f t="shared" si="13"/>
        <v>672613.26</v>
      </c>
      <c r="BC29" s="27">
        <f t="shared" si="14"/>
        <v>0.013543329155215772</v>
      </c>
      <c r="BD29" s="26">
        <f t="shared" si="15"/>
        <v>521.8800000000001</v>
      </c>
      <c r="BE29" s="20">
        <f t="shared" si="16"/>
        <v>505279</v>
      </c>
      <c r="BF29" s="28">
        <f t="shared" si="17"/>
        <v>172.83205032070146</v>
      </c>
      <c r="BG29" s="29">
        <f t="shared" si="18"/>
        <v>167334.26</v>
      </c>
      <c r="BH29" s="43">
        <v>11</v>
      </c>
      <c r="BI29" s="44">
        <v>40210</v>
      </c>
    </row>
    <row r="30" spans="1:61" ht="12.75">
      <c r="A30" s="15">
        <v>25</v>
      </c>
      <c r="B30" s="16" t="s">
        <v>49</v>
      </c>
      <c r="C30" s="17">
        <v>2579.8</v>
      </c>
      <c r="D30" s="18"/>
      <c r="E30" s="19">
        <f t="shared" si="0"/>
        <v>46.52323407595617</v>
      </c>
      <c r="F30" s="20">
        <v>45043.33</v>
      </c>
      <c r="G30" s="21">
        <v>90.34</v>
      </c>
      <c r="H30" s="22">
        <v>87466.28</v>
      </c>
      <c r="I30" s="19">
        <f t="shared" si="1"/>
        <v>46.52323407595617</v>
      </c>
      <c r="J30" s="20">
        <v>45043.33</v>
      </c>
      <c r="K30" s="23">
        <v>100.1</v>
      </c>
      <c r="L30" s="24">
        <v>96915.82</v>
      </c>
      <c r="M30" s="19">
        <f t="shared" si="2"/>
        <v>46.414278189198406</v>
      </c>
      <c r="N30" s="20">
        <v>44937.84</v>
      </c>
      <c r="O30" s="40">
        <v>93.8</v>
      </c>
      <c r="P30" s="34">
        <v>90816.22</v>
      </c>
      <c r="Q30" s="19">
        <f t="shared" si="3"/>
        <v>46.52323407595617</v>
      </c>
      <c r="R30" s="20">
        <v>45043.33</v>
      </c>
      <c r="S30" s="33">
        <v>50.35</v>
      </c>
      <c r="T30" s="34">
        <v>48748.37</v>
      </c>
      <c r="U30" s="19">
        <f t="shared" si="4"/>
        <v>46.52323407595617</v>
      </c>
      <c r="V30" s="20">
        <v>45043.33</v>
      </c>
      <c r="W30" s="33">
        <v>2.49</v>
      </c>
      <c r="X30" s="34">
        <v>2410.79</v>
      </c>
      <c r="Y30" s="19">
        <f t="shared" si="5"/>
        <v>46.52323407595617</v>
      </c>
      <c r="Z30" s="20">
        <v>45043.33</v>
      </c>
      <c r="AA30" s="26">
        <v>0</v>
      </c>
      <c r="AB30" s="20">
        <v>0</v>
      </c>
      <c r="AC30" s="19">
        <f t="shared" si="6"/>
        <v>46.52323407595617</v>
      </c>
      <c r="AD30" s="20">
        <v>45043.33</v>
      </c>
      <c r="AE30" s="26">
        <v>0</v>
      </c>
      <c r="AF30" s="20">
        <v>0</v>
      </c>
      <c r="AG30" s="19">
        <f t="shared" si="7"/>
        <v>46.52323407595617</v>
      </c>
      <c r="AH30" s="20">
        <v>45043.33</v>
      </c>
      <c r="AI30" s="26">
        <v>0</v>
      </c>
      <c r="AJ30" s="20">
        <v>0</v>
      </c>
      <c r="AK30" s="19">
        <f t="shared" si="8"/>
        <v>46.52323407595617</v>
      </c>
      <c r="AL30" s="20">
        <v>45043.33</v>
      </c>
      <c r="AM30" s="26">
        <v>0</v>
      </c>
      <c r="AN30" s="20">
        <v>0</v>
      </c>
      <c r="AO30" s="19">
        <f t="shared" si="9"/>
        <v>46.52323407595617</v>
      </c>
      <c r="AP30" s="20">
        <v>45043.33</v>
      </c>
      <c r="AQ30" s="33">
        <v>52.17</v>
      </c>
      <c r="AR30" s="34">
        <v>50510.47</v>
      </c>
      <c r="AS30" s="19">
        <f t="shared" si="10"/>
        <v>46.52323407595617</v>
      </c>
      <c r="AT30" s="20">
        <v>45043.33</v>
      </c>
      <c r="AU30" s="26">
        <v>25.43</v>
      </c>
      <c r="AV30" s="20">
        <v>24621.07</v>
      </c>
      <c r="AW30" s="19">
        <f t="shared" si="11"/>
        <v>46.52323407595617</v>
      </c>
      <c r="AX30" s="20">
        <v>45043.33</v>
      </c>
      <c r="AY30" s="26">
        <v>55.53</v>
      </c>
      <c r="AZ30" s="20">
        <v>53763.59</v>
      </c>
      <c r="BA30" s="19">
        <f t="shared" si="12"/>
        <v>558.1698530247163</v>
      </c>
      <c r="BB30" s="20">
        <f t="shared" si="13"/>
        <v>540414.4700000001</v>
      </c>
      <c r="BC30" s="27">
        <f t="shared" si="14"/>
        <v>0.01518883892808228</v>
      </c>
      <c r="BD30" s="26">
        <f t="shared" si="15"/>
        <v>470.21000000000004</v>
      </c>
      <c r="BE30" s="20">
        <f t="shared" si="16"/>
        <v>455252.61</v>
      </c>
      <c r="BF30" s="28">
        <f t="shared" si="17"/>
        <v>87.95985302471627</v>
      </c>
      <c r="BG30" s="29">
        <f t="shared" si="18"/>
        <v>85161.8600000001</v>
      </c>
      <c r="BH30" s="30">
        <v>12</v>
      </c>
      <c r="BI30" s="30"/>
    </row>
    <row r="31" spans="1:61" ht="12.75">
      <c r="A31" s="15">
        <v>26</v>
      </c>
      <c r="B31" s="16" t="s">
        <v>50</v>
      </c>
      <c r="C31" s="31">
        <v>2563</v>
      </c>
      <c r="D31" s="32"/>
      <c r="E31" s="19">
        <f t="shared" si="0"/>
        <v>46.22021504043627</v>
      </c>
      <c r="F31" s="20">
        <v>44749.95</v>
      </c>
      <c r="G31" s="21">
        <v>77.95</v>
      </c>
      <c r="H31" s="22">
        <v>75470.41</v>
      </c>
      <c r="I31" s="19">
        <f t="shared" si="1"/>
        <v>46.22021504043627</v>
      </c>
      <c r="J31" s="20">
        <v>44749.95</v>
      </c>
      <c r="K31" s="23">
        <v>83.82</v>
      </c>
      <c r="L31" s="24">
        <v>81153.68</v>
      </c>
      <c r="M31" s="19">
        <f t="shared" si="2"/>
        <v>46.22021504043627</v>
      </c>
      <c r="N31" s="20">
        <v>44749.95</v>
      </c>
      <c r="O31" s="25">
        <v>74.47</v>
      </c>
      <c r="P31" s="20">
        <v>72101.11</v>
      </c>
      <c r="Q31" s="19">
        <f t="shared" si="3"/>
        <v>46.22021504043627</v>
      </c>
      <c r="R31" s="20">
        <v>44749.95</v>
      </c>
      <c r="S31" s="26">
        <v>39.33</v>
      </c>
      <c r="T31" s="20">
        <v>38078.91</v>
      </c>
      <c r="U31" s="19">
        <f t="shared" si="4"/>
        <v>46.22021504043627</v>
      </c>
      <c r="V31" s="20">
        <v>44749.95</v>
      </c>
      <c r="W31" s="26">
        <v>12.97</v>
      </c>
      <c r="X31" s="20">
        <v>12557.42</v>
      </c>
      <c r="Y31" s="19">
        <f t="shared" si="5"/>
        <v>46.22021504043627</v>
      </c>
      <c r="Z31" s="20">
        <v>44749.95</v>
      </c>
      <c r="AA31" s="26">
        <v>0</v>
      </c>
      <c r="AB31" s="20">
        <v>0</v>
      </c>
      <c r="AC31" s="19">
        <f t="shared" si="6"/>
        <v>46.22021504043627</v>
      </c>
      <c r="AD31" s="20">
        <v>44749.95</v>
      </c>
      <c r="AE31" s="26">
        <v>0</v>
      </c>
      <c r="AF31" s="20">
        <v>0</v>
      </c>
      <c r="AG31" s="19">
        <f t="shared" si="7"/>
        <v>46.22021504043627</v>
      </c>
      <c r="AH31" s="20">
        <v>44749.95</v>
      </c>
      <c r="AI31" s="26">
        <v>0</v>
      </c>
      <c r="AJ31" s="20">
        <v>0</v>
      </c>
      <c r="AK31" s="19">
        <f t="shared" si="8"/>
        <v>46.22021504043627</v>
      </c>
      <c r="AL31" s="20">
        <v>44749.95</v>
      </c>
      <c r="AM31" s="26">
        <v>0</v>
      </c>
      <c r="AN31" s="20">
        <v>0</v>
      </c>
      <c r="AO31" s="19">
        <f t="shared" si="9"/>
        <v>46.22021504043627</v>
      </c>
      <c r="AP31" s="20">
        <v>44749.95</v>
      </c>
      <c r="AQ31" s="33">
        <v>50.15</v>
      </c>
      <c r="AR31" s="34">
        <v>48554.73</v>
      </c>
      <c r="AS31" s="19">
        <f t="shared" si="10"/>
        <v>46.22021504043627</v>
      </c>
      <c r="AT31" s="20">
        <v>44749.95</v>
      </c>
      <c r="AU31" s="26">
        <v>25.33</v>
      </c>
      <c r="AV31" s="20">
        <v>24524.25</v>
      </c>
      <c r="AW31" s="19">
        <f t="shared" si="11"/>
        <v>46.22021504043627</v>
      </c>
      <c r="AX31" s="20">
        <v>44749.95</v>
      </c>
      <c r="AY31" s="26">
        <v>61.64</v>
      </c>
      <c r="AZ31" s="20">
        <v>59679.23</v>
      </c>
      <c r="BA31" s="19">
        <f t="shared" si="12"/>
        <v>554.6425804852354</v>
      </c>
      <c r="BB31" s="20">
        <f t="shared" si="13"/>
        <v>536999.4</v>
      </c>
      <c r="BC31" s="27">
        <f t="shared" si="14"/>
        <v>0.013839901157497723</v>
      </c>
      <c r="BD31" s="26">
        <f t="shared" si="15"/>
        <v>425.65999999999997</v>
      </c>
      <c r="BE31" s="20">
        <f t="shared" si="16"/>
        <v>412119.73999999993</v>
      </c>
      <c r="BF31" s="28">
        <f t="shared" si="17"/>
        <v>128.98258048523542</v>
      </c>
      <c r="BG31" s="29">
        <f t="shared" si="18"/>
        <v>124879.66000000009</v>
      </c>
      <c r="BH31" s="30">
        <v>12</v>
      </c>
      <c r="BI31" s="30"/>
    </row>
    <row r="32" spans="1:61" ht="12.75">
      <c r="A32" s="15">
        <v>27</v>
      </c>
      <c r="B32" s="16" t="s">
        <v>51</v>
      </c>
      <c r="C32" s="17">
        <v>2289.3</v>
      </c>
      <c r="D32" s="18"/>
      <c r="E32" s="19">
        <f t="shared" si="0"/>
        <v>41.284479286090544</v>
      </c>
      <c r="F32" s="20">
        <v>39971.22</v>
      </c>
      <c r="G32" s="35">
        <v>149.03</v>
      </c>
      <c r="H32" s="36">
        <v>144289.36</v>
      </c>
      <c r="I32" s="19">
        <f t="shared" si="1"/>
        <v>41.284479286090544</v>
      </c>
      <c r="J32" s="20">
        <v>39971.22</v>
      </c>
      <c r="K32" s="23">
        <v>116.99</v>
      </c>
      <c r="L32" s="24">
        <v>113268.55</v>
      </c>
      <c r="M32" s="19">
        <f t="shared" si="2"/>
        <v>41.284479286090544</v>
      </c>
      <c r="N32" s="20">
        <v>39971.22</v>
      </c>
      <c r="O32" s="25">
        <v>103.14</v>
      </c>
      <c r="P32" s="20">
        <v>99859.12</v>
      </c>
      <c r="Q32" s="19">
        <f t="shared" si="3"/>
        <v>41.284479286090544</v>
      </c>
      <c r="R32" s="20">
        <v>39971.22</v>
      </c>
      <c r="S32" s="26">
        <v>58.38</v>
      </c>
      <c r="T32" s="20">
        <v>56522.93</v>
      </c>
      <c r="U32" s="19">
        <f t="shared" si="4"/>
        <v>41.284479286090544</v>
      </c>
      <c r="V32" s="20">
        <v>39971.22</v>
      </c>
      <c r="W32" s="26">
        <v>33.07</v>
      </c>
      <c r="X32" s="20">
        <v>32018.04</v>
      </c>
      <c r="Y32" s="19">
        <f t="shared" si="5"/>
        <v>41.284479286090544</v>
      </c>
      <c r="Z32" s="20">
        <v>39971.22</v>
      </c>
      <c r="AA32" s="26">
        <v>0</v>
      </c>
      <c r="AB32" s="20">
        <v>0</v>
      </c>
      <c r="AC32" s="19">
        <f t="shared" si="6"/>
        <v>41.284479286090544</v>
      </c>
      <c r="AD32" s="20">
        <v>39971.22</v>
      </c>
      <c r="AE32" s="26">
        <v>0</v>
      </c>
      <c r="AF32" s="20">
        <v>0</v>
      </c>
      <c r="AG32" s="19">
        <f t="shared" si="7"/>
        <v>41.284479286090544</v>
      </c>
      <c r="AH32" s="20">
        <v>39971.22</v>
      </c>
      <c r="AI32" s="26">
        <v>0</v>
      </c>
      <c r="AJ32" s="20">
        <v>0</v>
      </c>
      <c r="AK32" s="19">
        <f t="shared" si="8"/>
        <v>41.284479286090544</v>
      </c>
      <c r="AL32" s="20">
        <v>39971.22</v>
      </c>
      <c r="AM32" s="26">
        <v>0</v>
      </c>
      <c r="AN32" s="20">
        <v>0</v>
      </c>
      <c r="AO32" s="19">
        <f t="shared" si="9"/>
        <v>41.284479286090544</v>
      </c>
      <c r="AP32" s="20">
        <v>39971.22</v>
      </c>
      <c r="AQ32" s="26">
        <v>30.62</v>
      </c>
      <c r="AR32" s="20">
        <v>29645.98</v>
      </c>
      <c r="AS32" s="19">
        <f t="shared" si="10"/>
        <v>41.284479286090544</v>
      </c>
      <c r="AT32" s="20">
        <v>39971.22</v>
      </c>
      <c r="AU32" s="26">
        <v>50.53</v>
      </c>
      <c r="AV32" s="20">
        <v>48922.64</v>
      </c>
      <c r="AW32" s="19">
        <f t="shared" si="11"/>
        <v>41.284479286090544</v>
      </c>
      <c r="AX32" s="20">
        <v>39971.22</v>
      </c>
      <c r="AY32" s="26">
        <v>72.74</v>
      </c>
      <c r="AZ32" s="20">
        <v>70426.14</v>
      </c>
      <c r="BA32" s="19">
        <f t="shared" si="12"/>
        <v>495.41375143308665</v>
      </c>
      <c r="BB32" s="20">
        <f t="shared" si="13"/>
        <v>479654.6399999999</v>
      </c>
      <c r="BC32" s="27">
        <f t="shared" si="14"/>
        <v>0.022368555162422282</v>
      </c>
      <c r="BD32" s="26">
        <f t="shared" si="15"/>
        <v>614.5</v>
      </c>
      <c r="BE32" s="20">
        <f t="shared" si="16"/>
        <v>594952.7599999999</v>
      </c>
      <c r="BF32" s="45">
        <f t="shared" si="17"/>
        <v>-119.08624856691335</v>
      </c>
      <c r="BG32" s="46">
        <f t="shared" si="18"/>
        <v>-115298.12</v>
      </c>
      <c r="BH32" s="30">
        <v>12</v>
      </c>
      <c r="BI32" s="30"/>
    </row>
    <row r="33" spans="1:61" ht="12.75">
      <c r="A33" s="15">
        <v>28</v>
      </c>
      <c r="B33" s="16" t="s">
        <v>52</v>
      </c>
      <c r="C33" s="17">
        <v>3535.51</v>
      </c>
      <c r="D33" s="18"/>
      <c r="E33" s="19">
        <f t="shared" si="0"/>
        <v>63.758156973321356</v>
      </c>
      <c r="F33" s="20">
        <v>61730.01</v>
      </c>
      <c r="G33" s="21">
        <v>97.45</v>
      </c>
      <c r="H33" s="22">
        <v>94350.12</v>
      </c>
      <c r="I33" s="19">
        <f t="shared" si="1"/>
        <v>63.758156973321356</v>
      </c>
      <c r="J33" s="20">
        <v>61730.01</v>
      </c>
      <c r="K33" s="23">
        <v>104</v>
      </c>
      <c r="L33" s="24">
        <v>100691.76</v>
      </c>
      <c r="M33" s="19">
        <f t="shared" si="2"/>
        <v>63.758156973321356</v>
      </c>
      <c r="N33" s="20">
        <v>61730.01</v>
      </c>
      <c r="O33" s="40">
        <v>123.9</v>
      </c>
      <c r="P33" s="34">
        <v>119958.74</v>
      </c>
      <c r="Q33" s="19">
        <f t="shared" si="3"/>
        <v>63.758156973321356</v>
      </c>
      <c r="R33" s="20">
        <v>61730.01</v>
      </c>
      <c r="S33" s="26">
        <v>49.74</v>
      </c>
      <c r="T33" s="20">
        <v>48157.77</v>
      </c>
      <c r="U33" s="19">
        <f t="shared" si="4"/>
        <v>63.758156973321356</v>
      </c>
      <c r="V33" s="20">
        <v>61730.01</v>
      </c>
      <c r="W33" s="26">
        <v>17.14</v>
      </c>
      <c r="X33" s="20">
        <v>16594.78</v>
      </c>
      <c r="Y33" s="19">
        <f t="shared" si="5"/>
        <v>63.758156973321356</v>
      </c>
      <c r="Z33" s="20">
        <v>61730.01</v>
      </c>
      <c r="AA33" s="26">
        <v>0</v>
      </c>
      <c r="AB33" s="20">
        <v>0</v>
      </c>
      <c r="AC33" s="19">
        <f t="shared" si="6"/>
        <v>63.758156973321356</v>
      </c>
      <c r="AD33" s="20">
        <v>61730.01</v>
      </c>
      <c r="AE33" s="26">
        <v>0</v>
      </c>
      <c r="AF33" s="20">
        <v>0</v>
      </c>
      <c r="AG33" s="19">
        <f t="shared" si="7"/>
        <v>63.758156973321356</v>
      </c>
      <c r="AH33" s="20">
        <v>61730.01</v>
      </c>
      <c r="AI33" s="26">
        <v>0</v>
      </c>
      <c r="AJ33" s="20">
        <v>0</v>
      </c>
      <c r="AK33" s="19">
        <f t="shared" si="8"/>
        <v>63.758156973321356</v>
      </c>
      <c r="AL33" s="20">
        <v>61730.01</v>
      </c>
      <c r="AM33" s="26">
        <v>0</v>
      </c>
      <c r="AN33" s="20">
        <v>0</v>
      </c>
      <c r="AO33" s="19">
        <f t="shared" si="9"/>
        <v>63.758156973321356</v>
      </c>
      <c r="AP33" s="20">
        <v>61730.01</v>
      </c>
      <c r="AQ33" s="26">
        <v>31.5</v>
      </c>
      <c r="AR33" s="20">
        <v>30497.99</v>
      </c>
      <c r="AS33" s="19">
        <f t="shared" si="10"/>
        <v>63.758156973321356</v>
      </c>
      <c r="AT33" s="20">
        <v>61730.01</v>
      </c>
      <c r="AU33" s="26">
        <v>50.81</v>
      </c>
      <c r="AV33" s="20">
        <v>49193.73</v>
      </c>
      <c r="AW33" s="19">
        <f t="shared" si="11"/>
        <v>63.758156973321356</v>
      </c>
      <c r="AX33" s="20">
        <v>61730.01</v>
      </c>
      <c r="AY33" s="26">
        <v>75.93</v>
      </c>
      <c r="AZ33" s="20">
        <v>73514.67</v>
      </c>
      <c r="BA33" s="19">
        <f t="shared" si="12"/>
        <v>765.0978836798562</v>
      </c>
      <c r="BB33" s="20">
        <f t="shared" si="13"/>
        <v>740760.12</v>
      </c>
      <c r="BC33" s="27">
        <f t="shared" si="14"/>
        <v>0.012974790058577122</v>
      </c>
      <c r="BD33" s="26">
        <f t="shared" si="15"/>
        <v>550.47</v>
      </c>
      <c r="BE33" s="20">
        <f t="shared" si="16"/>
        <v>532959.56</v>
      </c>
      <c r="BF33" s="28">
        <f t="shared" si="17"/>
        <v>214.62788367985615</v>
      </c>
      <c r="BG33" s="29">
        <f t="shared" si="18"/>
        <v>207800.55999999994</v>
      </c>
      <c r="BH33" s="30">
        <v>12</v>
      </c>
      <c r="BI33" s="30"/>
    </row>
    <row r="34" spans="1:61" ht="12.75">
      <c r="A34" s="15">
        <v>29</v>
      </c>
      <c r="B34" s="16" t="s">
        <v>53</v>
      </c>
      <c r="C34" s="17">
        <v>4477.5</v>
      </c>
      <c r="D34" s="18"/>
      <c r="E34" s="19">
        <f t="shared" si="0"/>
        <v>80.94046623080182</v>
      </c>
      <c r="F34" s="20">
        <v>78365.75</v>
      </c>
      <c r="G34" s="35">
        <v>166.72</v>
      </c>
      <c r="H34" s="36">
        <v>161416.64</v>
      </c>
      <c r="I34" s="19">
        <f t="shared" si="1"/>
        <v>80.94046623080182</v>
      </c>
      <c r="J34" s="20">
        <v>78365.75</v>
      </c>
      <c r="K34" s="23">
        <v>83.63</v>
      </c>
      <c r="L34" s="24">
        <v>80969.73</v>
      </c>
      <c r="M34" s="19">
        <f t="shared" si="2"/>
        <v>80.94046623080182</v>
      </c>
      <c r="N34" s="20">
        <v>78365.75</v>
      </c>
      <c r="O34" s="40">
        <v>126.28</v>
      </c>
      <c r="P34" s="34">
        <v>122263.03</v>
      </c>
      <c r="Q34" s="19">
        <f t="shared" si="3"/>
        <v>80.94046623080182</v>
      </c>
      <c r="R34" s="20">
        <v>78365.75</v>
      </c>
      <c r="S34" s="26">
        <v>67.23</v>
      </c>
      <c r="T34" s="20">
        <v>65091.41</v>
      </c>
      <c r="U34" s="19">
        <f t="shared" si="4"/>
        <v>76.69289085819932</v>
      </c>
      <c r="V34" s="20">
        <v>74253.29</v>
      </c>
      <c r="W34" s="26">
        <v>31.18</v>
      </c>
      <c r="X34" s="20">
        <v>30188.16</v>
      </c>
      <c r="Y34" s="19">
        <f t="shared" si="5"/>
        <v>80.74571106910835</v>
      </c>
      <c r="Z34" s="20">
        <v>78177.19</v>
      </c>
      <c r="AA34" s="26">
        <v>0</v>
      </c>
      <c r="AB34" s="20">
        <v>0</v>
      </c>
      <c r="AC34" s="19">
        <f t="shared" si="6"/>
        <v>80.74571106910835</v>
      </c>
      <c r="AD34" s="20">
        <v>78177.19</v>
      </c>
      <c r="AE34" s="26">
        <v>0</v>
      </c>
      <c r="AF34" s="20">
        <v>0</v>
      </c>
      <c r="AG34" s="19">
        <f t="shared" si="7"/>
        <v>80.74571106910835</v>
      </c>
      <c r="AH34" s="20">
        <v>78177.19</v>
      </c>
      <c r="AI34" s="26">
        <v>0</v>
      </c>
      <c r="AJ34" s="20">
        <v>0</v>
      </c>
      <c r="AK34" s="19">
        <f t="shared" si="8"/>
        <v>80.74571106910835</v>
      </c>
      <c r="AL34" s="20">
        <v>78177.19</v>
      </c>
      <c r="AM34" s="26">
        <v>0</v>
      </c>
      <c r="AN34" s="20">
        <v>0</v>
      </c>
      <c r="AO34" s="19">
        <f t="shared" si="9"/>
        <v>80.74571106910835</v>
      </c>
      <c r="AP34" s="20">
        <v>78177.19</v>
      </c>
      <c r="AQ34" s="26">
        <v>43.87</v>
      </c>
      <c r="AR34" s="20">
        <v>42474.49</v>
      </c>
      <c r="AS34" s="19">
        <f t="shared" si="10"/>
        <v>80.74571106910835</v>
      </c>
      <c r="AT34" s="20">
        <v>78177.19</v>
      </c>
      <c r="AU34" s="26">
        <v>64.98</v>
      </c>
      <c r="AV34" s="20">
        <v>62912.99</v>
      </c>
      <c r="AW34" s="19">
        <f t="shared" si="11"/>
        <v>80.74571106910835</v>
      </c>
      <c r="AX34" s="20">
        <v>78177.19</v>
      </c>
      <c r="AY34" s="26">
        <v>111.66</v>
      </c>
      <c r="AZ34" s="20">
        <v>108108.1</v>
      </c>
      <c r="BA34" s="19">
        <f t="shared" si="12"/>
        <v>965.6747332651648</v>
      </c>
      <c r="BB34" s="20">
        <f t="shared" si="13"/>
        <v>934956.6200000001</v>
      </c>
      <c r="BC34" s="27">
        <f t="shared" si="14"/>
        <v>0.012945281965382466</v>
      </c>
      <c r="BD34" s="26">
        <f t="shared" si="15"/>
        <v>695.55</v>
      </c>
      <c r="BE34" s="20">
        <f t="shared" si="16"/>
        <v>673424.55</v>
      </c>
      <c r="BF34" s="28">
        <f t="shared" si="17"/>
        <v>270.1247332651649</v>
      </c>
      <c r="BG34" s="29">
        <f t="shared" si="18"/>
        <v>261532.07000000007</v>
      </c>
      <c r="BH34" s="30">
        <v>12</v>
      </c>
      <c r="BI34" s="30"/>
    </row>
    <row r="35" spans="1:61" ht="12.75">
      <c r="A35" s="15">
        <v>30</v>
      </c>
      <c r="B35" s="16" t="s">
        <v>54</v>
      </c>
      <c r="C35" s="31">
        <v>4482.19</v>
      </c>
      <c r="D35" s="32"/>
      <c r="E35" s="19">
        <f t="shared" si="0"/>
        <v>80.83025026079592</v>
      </c>
      <c r="F35" s="20">
        <v>78259.04</v>
      </c>
      <c r="G35" s="35">
        <v>176.93</v>
      </c>
      <c r="H35" s="36">
        <v>171301.86</v>
      </c>
      <c r="I35" s="19">
        <f t="shared" si="1"/>
        <v>80.83025026079592</v>
      </c>
      <c r="J35" s="20">
        <v>78259.04</v>
      </c>
      <c r="K35" s="23">
        <v>75.11</v>
      </c>
      <c r="L35" s="24">
        <v>72720.75</v>
      </c>
      <c r="M35" s="19">
        <f t="shared" si="2"/>
        <v>80.83025026079592</v>
      </c>
      <c r="N35" s="20">
        <v>78259.04</v>
      </c>
      <c r="O35" s="25">
        <v>126.49</v>
      </c>
      <c r="P35" s="20">
        <v>122466.35</v>
      </c>
      <c r="Q35" s="19">
        <f t="shared" si="3"/>
        <v>80.83025026079592</v>
      </c>
      <c r="R35" s="20">
        <v>78259.04</v>
      </c>
      <c r="S35" s="26">
        <v>65.28</v>
      </c>
      <c r="T35" s="20">
        <v>63203.44</v>
      </c>
      <c r="U35" s="19">
        <f t="shared" si="4"/>
        <v>80.83025026079592</v>
      </c>
      <c r="V35" s="20">
        <v>78259.04</v>
      </c>
      <c r="W35" s="26">
        <v>30.23</v>
      </c>
      <c r="X35" s="20">
        <v>29268.38</v>
      </c>
      <c r="Y35" s="19">
        <f t="shared" si="5"/>
        <v>80.83025026079592</v>
      </c>
      <c r="Z35" s="20">
        <v>78259.04</v>
      </c>
      <c r="AA35" s="26">
        <v>0</v>
      </c>
      <c r="AB35" s="20">
        <v>0</v>
      </c>
      <c r="AC35" s="19">
        <f t="shared" si="6"/>
        <v>80.83025026079592</v>
      </c>
      <c r="AD35" s="20">
        <v>78259.04</v>
      </c>
      <c r="AE35" s="26">
        <v>0</v>
      </c>
      <c r="AF35" s="20">
        <v>0</v>
      </c>
      <c r="AG35" s="19">
        <f t="shared" si="7"/>
        <v>80.83025026079592</v>
      </c>
      <c r="AH35" s="20">
        <v>78259.04</v>
      </c>
      <c r="AI35" s="26">
        <v>0</v>
      </c>
      <c r="AJ35" s="20">
        <v>0</v>
      </c>
      <c r="AK35" s="19">
        <f t="shared" si="8"/>
        <v>80.83025026079592</v>
      </c>
      <c r="AL35" s="20">
        <v>78259.04</v>
      </c>
      <c r="AM35" s="26">
        <v>0</v>
      </c>
      <c r="AN35" s="20">
        <v>0</v>
      </c>
      <c r="AO35" s="19">
        <f t="shared" si="9"/>
        <v>80.83025026079592</v>
      </c>
      <c r="AP35" s="20">
        <v>78259.04</v>
      </c>
      <c r="AQ35" s="26">
        <v>45.22</v>
      </c>
      <c r="AR35" s="20">
        <v>43781.55</v>
      </c>
      <c r="AS35" s="19">
        <f t="shared" si="10"/>
        <v>80.83025026079592</v>
      </c>
      <c r="AT35" s="20">
        <v>78259.04</v>
      </c>
      <c r="AU35" s="26">
        <v>65.82</v>
      </c>
      <c r="AV35" s="20">
        <v>63726.26</v>
      </c>
      <c r="AW35" s="19">
        <f t="shared" si="11"/>
        <v>80.83025026079592</v>
      </c>
      <c r="AX35" s="20">
        <v>78259.04</v>
      </c>
      <c r="AY35" s="26">
        <v>97.69</v>
      </c>
      <c r="AZ35" s="20">
        <v>94582.48</v>
      </c>
      <c r="BA35" s="19">
        <f t="shared" si="12"/>
        <v>969.9630031295509</v>
      </c>
      <c r="BB35" s="20">
        <f t="shared" si="13"/>
        <v>939108.4800000001</v>
      </c>
      <c r="BC35" s="27">
        <f t="shared" si="14"/>
        <v>0.012694129432264145</v>
      </c>
      <c r="BD35" s="26">
        <f t="shared" si="15"/>
        <v>682.7700000000002</v>
      </c>
      <c r="BE35" s="20">
        <f t="shared" si="16"/>
        <v>661051.07</v>
      </c>
      <c r="BF35" s="28">
        <f t="shared" si="17"/>
        <v>287.1930031295507</v>
      </c>
      <c r="BG35" s="29">
        <f t="shared" si="18"/>
        <v>278057.41000000015</v>
      </c>
      <c r="BH35" s="30">
        <v>12</v>
      </c>
      <c r="BI35" s="30"/>
    </row>
    <row r="36" spans="1:61" ht="12.75">
      <c r="A36" s="15">
        <v>31</v>
      </c>
      <c r="B36" s="16" t="s">
        <v>55</v>
      </c>
      <c r="C36" s="17">
        <v>3538.6</v>
      </c>
      <c r="D36" s="18"/>
      <c r="E36" s="19">
        <f t="shared" si="0"/>
        <v>63.81562503227673</v>
      </c>
      <c r="F36" s="20">
        <v>61785.65</v>
      </c>
      <c r="G36" s="35">
        <v>173.46</v>
      </c>
      <c r="H36" s="36">
        <v>167942.24</v>
      </c>
      <c r="I36" s="19">
        <f t="shared" si="1"/>
        <v>63.81562503227673</v>
      </c>
      <c r="J36" s="20">
        <v>61785.65</v>
      </c>
      <c r="K36" s="33">
        <v>106.52</v>
      </c>
      <c r="L36" s="36">
        <v>103131.6</v>
      </c>
      <c r="M36" s="19">
        <f t="shared" si="2"/>
        <v>63.81562503227673</v>
      </c>
      <c r="N36" s="20">
        <v>61785.65</v>
      </c>
      <c r="O36" s="40">
        <v>50.28</v>
      </c>
      <c r="P36" s="34">
        <v>48680.59</v>
      </c>
      <c r="Q36" s="19">
        <f t="shared" si="3"/>
        <v>63.81562503227673</v>
      </c>
      <c r="R36" s="20">
        <v>61785.65</v>
      </c>
      <c r="S36" s="33">
        <v>69.12</v>
      </c>
      <c r="T36" s="34">
        <v>66921.29</v>
      </c>
      <c r="U36" s="19">
        <f t="shared" si="4"/>
        <v>63.81562503227673</v>
      </c>
      <c r="V36" s="20">
        <v>61785.65</v>
      </c>
      <c r="W36" s="33">
        <v>0</v>
      </c>
      <c r="X36" s="34">
        <v>0</v>
      </c>
      <c r="Y36" s="19">
        <f t="shared" si="5"/>
        <v>63.81562503227673</v>
      </c>
      <c r="Z36" s="20">
        <v>61785.65</v>
      </c>
      <c r="AA36" s="26">
        <v>0</v>
      </c>
      <c r="AB36" s="20">
        <v>0</v>
      </c>
      <c r="AC36" s="19">
        <f t="shared" si="6"/>
        <v>63.81562503227673</v>
      </c>
      <c r="AD36" s="20">
        <v>61785.65</v>
      </c>
      <c r="AE36" s="26">
        <v>0</v>
      </c>
      <c r="AF36" s="20">
        <v>0</v>
      </c>
      <c r="AG36" s="19">
        <f t="shared" si="7"/>
        <v>63.81562503227673</v>
      </c>
      <c r="AH36" s="20">
        <v>61785.65</v>
      </c>
      <c r="AI36" s="26">
        <v>0</v>
      </c>
      <c r="AJ36" s="20">
        <v>0</v>
      </c>
      <c r="AK36" s="19">
        <f t="shared" si="8"/>
        <v>63.81562503227673</v>
      </c>
      <c r="AL36" s="20">
        <v>61785.65</v>
      </c>
      <c r="AM36" s="26">
        <v>0</v>
      </c>
      <c r="AN36" s="20">
        <v>0</v>
      </c>
      <c r="AO36" s="19">
        <f t="shared" si="9"/>
        <v>63.81562503227673</v>
      </c>
      <c r="AP36" s="20">
        <v>61785.65</v>
      </c>
      <c r="AQ36" s="26">
        <v>45.5</v>
      </c>
      <c r="AR36" s="20">
        <v>44052.64</v>
      </c>
      <c r="AS36" s="19">
        <f t="shared" si="10"/>
        <v>63.81381753581426</v>
      </c>
      <c r="AT36" s="20">
        <v>61783.9</v>
      </c>
      <c r="AU36" s="26">
        <v>60.25</v>
      </c>
      <c r="AV36" s="20">
        <v>58333.45</v>
      </c>
      <c r="AW36" s="19">
        <f t="shared" si="11"/>
        <v>63.81381753581426</v>
      </c>
      <c r="AX36" s="20">
        <v>61783.9</v>
      </c>
      <c r="AY36" s="26">
        <v>98.42</v>
      </c>
      <c r="AZ36" s="20">
        <v>95289.26</v>
      </c>
      <c r="BA36" s="19">
        <f t="shared" si="12"/>
        <v>765.7838853943958</v>
      </c>
      <c r="BB36" s="20">
        <f t="shared" si="13"/>
        <v>741424.3000000002</v>
      </c>
      <c r="BC36" s="27">
        <f t="shared" si="14"/>
        <v>0.014213483675276474</v>
      </c>
      <c r="BD36" s="26">
        <f t="shared" si="15"/>
        <v>603.55</v>
      </c>
      <c r="BE36" s="20">
        <f t="shared" si="16"/>
        <v>584351.07</v>
      </c>
      <c r="BF36" s="28">
        <f t="shared" si="17"/>
        <v>162.23388539439588</v>
      </c>
      <c r="BG36" s="29">
        <f t="shared" si="18"/>
        <v>157073.2300000002</v>
      </c>
      <c r="BH36" s="30">
        <v>12</v>
      </c>
      <c r="BI36" s="30"/>
    </row>
    <row r="37" spans="1:61" ht="12.75">
      <c r="A37" s="15">
        <v>32</v>
      </c>
      <c r="B37" s="16" t="s">
        <v>56</v>
      </c>
      <c r="C37" s="31">
        <v>4467.1</v>
      </c>
      <c r="D37" s="32"/>
      <c r="E37" s="19">
        <f t="shared" si="0"/>
        <v>80.59055557276982</v>
      </c>
      <c r="F37" s="20">
        <v>78026.97</v>
      </c>
      <c r="G37" s="35">
        <v>176.93</v>
      </c>
      <c r="H37" s="36">
        <v>171301.86</v>
      </c>
      <c r="I37" s="19">
        <f t="shared" si="1"/>
        <v>80.57973125109743</v>
      </c>
      <c r="J37" s="20">
        <v>78016.49</v>
      </c>
      <c r="K37" s="23">
        <v>84.76</v>
      </c>
      <c r="L37" s="24">
        <v>82063.78</v>
      </c>
      <c r="M37" s="19">
        <f t="shared" si="2"/>
        <v>80.57973125109743</v>
      </c>
      <c r="N37" s="20">
        <v>78016.49</v>
      </c>
      <c r="O37" s="25">
        <v>141.19</v>
      </c>
      <c r="P37" s="20">
        <v>136698.75</v>
      </c>
      <c r="Q37" s="19">
        <f t="shared" si="3"/>
        <v>80.57973125109743</v>
      </c>
      <c r="R37" s="20">
        <v>78016.49</v>
      </c>
      <c r="S37" s="26">
        <v>72.17</v>
      </c>
      <c r="T37" s="20">
        <v>69874.27</v>
      </c>
      <c r="U37" s="19">
        <f t="shared" si="4"/>
        <v>80.57973125109743</v>
      </c>
      <c r="V37" s="20">
        <v>78016.49</v>
      </c>
      <c r="W37" s="26">
        <v>32.89</v>
      </c>
      <c r="X37" s="20">
        <v>31843.77</v>
      </c>
      <c r="Y37" s="19">
        <f t="shared" si="5"/>
        <v>80.57973125109743</v>
      </c>
      <c r="Z37" s="20">
        <v>78016.49</v>
      </c>
      <c r="AA37" s="26">
        <v>0</v>
      </c>
      <c r="AB37" s="20">
        <v>0</v>
      </c>
      <c r="AC37" s="19">
        <f t="shared" si="6"/>
        <v>80.57973125109743</v>
      </c>
      <c r="AD37" s="20">
        <v>78016.49</v>
      </c>
      <c r="AE37" s="26">
        <v>0</v>
      </c>
      <c r="AF37" s="20">
        <v>0</v>
      </c>
      <c r="AG37" s="19">
        <f t="shared" si="7"/>
        <v>80.57973125109743</v>
      </c>
      <c r="AH37" s="20">
        <v>78016.49</v>
      </c>
      <c r="AI37" s="26">
        <v>0</v>
      </c>
      <c r="AJ37" s="20">
        <v>0</v>
      </c>
      <c r="AK37" s="19">
        <f t="shared" si="8"/>
        <v>80.57973125109743</v>
      </c>
      <c r="AL37" s="20">
        <v>78016.49</v>
      </c>
      <c r="AM37" s="26">
        <v>0</v>
      </c>
      <c r="AN37" s="20">
        <v>0</v>
      </c>
      <c r="AO37" s="19">
        <f t="shared" si="9"/>
        <v>80.57973125109743</v>
      </c>
      <c r="AP37" s="20">
        <v>78016.49</v>
      </c>
      <c r="AQ37" s="26">
        <v>36.22</v>
      </c>
      <c r="AR37" s="20">
        <v>35067.84</v>
      </c>
      <c r="AS37" s="19">
        <f t="shared" si="10"/>
        <v>80.57973125109743</v>
      </c>
      <c r="AT37" s="20">
        <v>78016.49</v>
      </c>
      <c r="AU37" s="26">
        <v>60.77</v>
      </c>
      <c r="AV37" s="20">
        <v>58836.91</v>
      </c>
      <c r="AW37" s="19">
        <f t="shared" si="11"/>
        <v>80.55809293630382</v>
      </c>
      <c r="AX37" s="20">
        <v>77995.54</v>
      </c>
      <c r="AY37" s="26">
        <v>90.69</v>
      </c>
      <c r="AZ37" s="20">
        <v>87805.15</v>
      </c>
      <c r="BA37" s="19">
        <f t="shared" si="12"/>
        <v>966.9459610200479</v>
      </c>
      <c r="BB37" s="20">
        <f t="shared" si="13"/>
        <v>936187.4099999999</v>
      </c>
      <c r="BC37" s="27">
        <f t="shared" si="14"/>
        <v>0.012976726138508948</v>
      </c>
      <c r="BD37" s="26">
        <f t="shared" si="15"/>
        <v>695.6199999999999</v>
      </c>
      <c r="BE37" s="20">
        <f t="shared" si="16"/>
        <v>673492.3300000001</v>
      </c>
      <c r="BF37" s="28">
        <f t="shared" si="17"/>
        <v>271.325961020048</v>
      </c>
      <c r="BG37" s="29">
        <f t="shared" si="18"/>
        <v>262695.07999999984</v>
      </c>
      <c r="BH37" s="30">
        <v>12</v>
      </c>
      <c r="BI37" s="30"/>
    </row>
    <row r="38" spans="1:61" ht="12.75">
      <c r="A38" s="15">
        <v>33</v>
      </c>
      <c r="B38" s="16" t="s">
        <v>57</v>
      </c>
      <c r="C38" s="31">
        <v>3497.2</v>
      </c>
      <c r="D38" s="32"/>
      <c r="E38" s="19">
        <f aca="true" t="shared" si="19" ref="E38:E69">F38/1.18/820.5</f>
        <v>63.06725952550635</v>
      </c>
      <c r="F38" s="20">
        <v>61061.09</v>
      </c>
      <c r="G38" s="21">
        <v>125.17</v>
      </c>
      <c r="H38" s="22">
        <v>121188.34</v>
      </c>
      <c r="I38" s="19">
        <f aca="true" t="shared" si="20" ref="I38:I69">J38/1.18/820.5</f>
        <v>63.06725952550635</v>
      </c>
      <c r="J38" s="20">
        <v>61061.09</v>
      </c>
      <c r="K38" s="23">
        <v>134.11</v>
      </c>
      <c r="L38" s="24">
        <v>129843.96</v>
      </c>
      <c r="M38" s="19">
        <f aca="true" t="shared" si="21" ref="M38:M69">N38/1.18/820.5</f>
        <v>63.06725952550635</v>
      </c>
      <c r="N38" s="20">
        <v>61061.09</v>
      </c>
      <c r="O38" s="25">
        <v>115.93</v>
      </c>
      <c r="P38" s="20">
        <v>112242.27</v>
      </c>
      <c r="Q38" s="19">
        <f aca="true" t="shared" si="22" ref="Q38:Q69">R38/1.18/820.5</f>
        <v>63.06725952550635</v>
      </c>
      <c r="R38" s="20">
        <v>61061.09</v>
      </c>
      <c r="S38" s="26">
        <v>62.66</v>
      </c>
      <c r="T38" s="20">
        <v>60666.79</v>
      </c>
      <c r="U38" s="19">
        <f aca="true" t="shared" si="23" ref="U38:U69">V38/1.18/820.5</f>
        <v>63.06725952550635</v>
      </c>
      <c r="V38" s="20">
        <v>61061.09</v>
      </c>
      <c r="W38" s="26">
        <v>32.81</v>
      </c>
      <c r="X38" s="20">
        <v>31766.31</v>
      </c>
      <c r="Y38" s="19">
        <f aca="true" t="shared" si="24" ref="Y38:Y69">Z38/1.18/820.5</f>
        <v>61.997861989898674</v>
      </c>
      <c r="Z38" s="20">
        <v>60025.71</v>
      </c>
      <c r="AA38" s="26">
        <v>0</v>
      </c>
      <c r="AB38" s="20">
        <v>0</v>
      </c>
      <c r="AC38" s="19">
        <f aca="true" t="shared" si="25" ref="AC38:AC69">AD38/1.18/820.5</f>
        <v>61.997861989898674</v>
      </c>
      <c r="AD38" s="20">
        <v>60025.71</v>
      </c>
      <c r="AE38" s="26">
        <v>0</v>
      </c>
      <c r="AF38" s="20">
        <v>0</v>
      </c>
      <c r="AG38" s="19">
        <f aca="true" t="shared" si="26" ref="AG38:AG69">AH38/1.18/820.5</f>
        <v>61.997861989898674</v>
      </c>
      <c r="AH38" s="20">
        <v>60025.71</v>
      </c>
      <c r="AI38" s="26">
        <v>0</v>
      </c>
      <c r="AJ38" s="20">
        <v>0</v>
      </c>
      <c r="AK38" s="19">
        <f aca="true" t="shared" si="27" ref="AK38:AK69">AL38/1.18/820.5</f>
        <v>66.2754521323294</v>
      </c>
      <c r="AL38" s="20">
        <v>64167.23</v>
      </c>
      <c r="AM38" s="26">
        <v>0</v>
      </c>
      <c r="AN38" s="20">
        <v>0</v>
      </c>
      <c r="AO38" s="19">
        <f aca="true" t="shared" si="28" ref="AO38:AO69">AP38/1.18/820.5</f>
        <v>63.06725952550635</v>
      </c>
      <c r="AP38" s="20">
        <v>61061.09</v>
      </c>
      <c r="AQ38" s="26">
        <v>46.09</v>
      </c>
      <c r="AR38" s="20">
        <v>44623.88</v>
      </c>
      <c r="AS38" s="19">
        <f aca="true" t="shared" si="29" ref="AS38:AS69">AT38/1.18/820.5</f>
        <v>63.06725952550635</v>
      </c>
      <c r="AT38" s="20">
        <v>61061.09</v>
      </c>
      <c r="AU38" s="26">
        <v>68.61</v>
      </c>
      <c r="AV38" s="20">
        <v>66427.51</v>
      </c>
      <c r="AW38" s="19">
        <f aca="true" t="shared" si="30" ref="AW38:AW69">AX38/1.18/820.5</f>
        <v>63.06725952550635</v>
      </c>
      <c r="AX38" s="20">
        <v>61061.09</v>
      </c>
      <c r="AY38" s="26">
        <v>105.65</v>
      </c>
      <c r="AZ38" s="20">
        <v>102289.27</v>
      </c>
      <c r="BA38" s="19">
        <f aca="true" t="shared" si="31" ref="BA38:BA69">E38+I38+M38+Q38+U38+Y38+AC38+AG38+AK38+AO38+AS38+AW38</f>
        <v>756.8071143060762</v>
      </c>
      <c r="BB38" s="20">
        <f aca="true" t="shared" si="32" ref="BB38:BB69">AX38+AT38+AP38+AL38+AH38+AD38+Z38+V38+R38+N38+J38+F38</f>
        <v>732733.08</v>
      </c>
      <c r="BC38" s="27">
        <f aca="true" t="shared" si="33" ref="BC38:BC69">BD38/C38/BH38</f>
        <v>0.016466268252697397</v>
      </c>
      <c r="BD38" s="26">
        <f aca="true" t="shared" si="34" ref="BD38:BD69">G38+K38+O38+S38+W38+AA38+AE38+AI38+AM38+AQ38+AU38+AY38</f>
        <v>691.03</v>
      </c>
      <c r="BE38" s="20">
        <f aca="true" t="shared" si="35" ref="BE38:BE69">H38+L38+P38+T38+X38+AB38+AF38+AJ38+AN38+AR38+AV38+AZ38</f>
        <v>669048.33</v>
      </c>
      <c r="BF38" s="28">
        <f aca="true" t="shared" si="36" ref="BF38:BF69">BA38-BD38</f>
        <v>65.77711430607621</v>
      </c>
      <c r="BG38" s="29">
        <f aca="true" t="shared" si="37" ref="BG38:BG69">BB38-BE38</f>
        <v>63684.75</v>
      </c>
      <c r="BH38" s="30">
        <v>12</v>
      </c>
      <c r="BI38" s="30"/>
    </row>
    <row r="39" spans="1:61" ht="12.75">
      <c r="A39" s="15">
        <v>34</v>
      </c>
      <c r="B39" s="16" t="s">
        <v>58</v>
      </c>
      <c r="C39" s="31">
        <v>3559.1</v>
      </c>
      <c r="D39" s="32"/>
      <c r="E39" s="19">
        <f t="shared" si="19"/>
        <v>64.183589997831</v>
      </c>
      <c r="F39" s="20">
        <v>62141.91</v>
      </c>
      <c r="G39" s="35">
        <v>167.75</v>
      </c>
      <c r="H39" s="36">
        <v>162413.87</v>
      </c>
      <c r="I39" s="19">
        <f t="shared" si="20"/>
        <v>64.183589997831</v>
      </c>
      <c r="J39" s="20">
        <v>62141.91</v>
      </c>
      <c r="K39" s="33">
        <v>103.02</v>
      </c>
      <c r="L39" s="36">
        <v>99742.93</v>
      </c>
      <c r="M39" s="19">
        <f t="shared" si="21"/>
        <v>64.183589997831</v>
      </c>
      <c r="N39" s="20">
        <v>62141.91</v>
      </c>
      <c r="O39" s="25">
        <v>57.68</v>
      </c>
      <c r="P39" s="20">
        <v>55845.2</v>
      </c>
      <c r="Q39" s="19">
        <f t="shared" si="22"/>
        <v>64.183589997831</v>
      </c>
      <c r="R39" s="20">
        <v>62141.91</v>
      </c>
      <c r="S39" s="26">
        <v>59.77</v>
      </c>
      <c r="T39" s="20">
        <v>57868.72</v>
      </c>
      <c r="U39" s="19">
        <f t="shared" si="23"/>
        <v>64.183589997831</v>
      </c>
      <c r="V39" s="20">
        <v>62141.91</v>
      </c>
      <c r="W39" s="26">
        <v>30.41</v>
      </c>
      <c r="X39" s="20">
        <v>29442.66</v>
      </c>
      <c r="Y39" s="19">
        <f t="shared" si="24"/>
        <v>64.183589997831</v>
      </c>
      <c r="Z39" s="20">
        <v>62141.91</v>
      </c>
      <c r="AA39" s="26">
        <v>0</v>
      </c>
      <c r="AB39" s="20">
        <v>0</v>
      </c>
      <c r="AC39" s="19">
        <f t="shared" si="25"/>
        <v>64.183589997831</v>
      </c>
      <c r="AD39" s="20">
        <v>62141.91</v>
      </c>
      <c r="AE39" s="26">
        <v>0</v>
      </c>
      <c r="AF39" s="20">
        <v>0</v>
      </c>
      <c r="AG39" s="19">
        <f t="shared" si="26"/>
        <v>64.183589997831</v>
      </c>
      <c r="AH39" s="20">
        <v>62141.91</v>
      </c>
      <c r="AI39" s="26">
        <v>0</v>
      </c>
      <c r="AJ39" s="20">
        <v>0</v>
      </c>
      <c r="AK39" s="19">
        <f t="shared" si="27"/>
        <v>64.183589997831</v>
      </c>
      <c r="AL39" s="20">
        <v>62141.91</v>
      </c>
      <c r="AM39" s="26">
        <v>0</v>
      </c>
      <c r="AN39" s="20">
        <v>0</v>
      </c>
      <c r="AO39" s="19">
        <f t="shared" si="28"/>
        <v>64.183589997831</v>
      </c>
      <c r="AP39" s="20">
        <v>62141.91</v>
      </c>
      <c r="AQ39" s="26">
        <v>41.67</v>
      </c>
      <c r="AR39" s="20">
        <v>40344.48</v>
      </c>
      <c r="AS39" s="19">
        <f t="shared" si="29"/>
        <v>64.183589997831</v>
      </c>
      <c r="AT39" s="20">
        <v>62141.91</v>
      </c>
      <c r="AU39" s="26">
        <v>60.25</v>
      </c>
      <c r="AV39" s="20">
        <v>58333.45</v>
      </c>
      <c r="AW39" s="19">
        <f t="shared" si="30"/>
        <v>64.183589997831</v>
      </c>
      <c r="AX39" s="20">
        <v>62141.91</v>
      </c>
      <c r="AY39" s="26">
        <v>93.96</v>
      </c>
      <c r="AZ39" s="20">
        <v>90971.13</v>
      </c>
      <c r="BA39" s="19">
        <f t="shared" si="31"/>
        <v>770.2030799739719</v>
      </c>
      <c r="BB39" s="20">
        <f t="shared" si="32"/>
        <v>745702.9200000003</v>
      </c>
      <c r="BC39" s="27">
        <f t="shared" si="33"/>
        <v>0.014388234853380538</v>
      </c>
      <c r="BD39" s="26">
        <f t="shared" si="34"/>
        <v>614.51</v>
      </c>
      <c r="BE39" s="20">
        <f t="shared" si="35"/>
        <v>594962.44</v>
      </c>
      <c r="BF39" s="28">
        <f t="shared" si="36"/>
        <v>155.69307997397186</v>
      </c>
      <c r="BG39" s="29">
        <f t="shared" si="37"/>
        <v>150740.48000000033</v>
      </c>
      <c r="BH39" s="30">
        <v>12</v>
      </c>
      <c r="BI39" s="30"/>
    </row>
    <row r="40" spans="1:61" ht="12.75">
      <c r="A40" s="15">
        <v>35</v>
      </c>
      <c r="B40" s="16" t="s">
        <v>59</v>
      </c>
      <c r="C40" s="17">
        <v>4494.6</v>
      </c>
      <c r="D40" s="18"/>
      <c r="E40" s="19">
        <f t="shared" si="19"/>
        <v>80.63651762567265</v>
      </c>
      <c r="F40" s="20">
        <v>78071.47</v>
      </c>
      <c r="G40" s="35">
        <v>170.13</v>
      </c>
      <c r="H40" s="36">
        <v>164718.16</v>
      </c>
      <c r="I40" s="19">
        <f t="shared" si="20"/>
        <v>81.05399766574743</v>
      </c>
      <c r="J40" s="20">
        <v>78475.67</v>
      </c>
      <c r="K40" s="23">
        <v>113.19</v>
      </c>
      <c r="L40" s="24">
        <v>109589.43</v>
      </c>
      <c r="M40" s="19">
        <f t="shared" si="21"/>
        <v>81.05399766574743</v>
      </c>
      <c r="N40" s="20">
        <v>78475.67</v>
      </c>
      <c r="O40" s="25">
        <v>169.03</v>
      </c>
      <c r="P40" s="20">
        <v>163653.16</v>
      </c>
      <c r="Q40" s="19">
        <f t="shared" si="22"/>
        <v>81.05399766574743</v>
      </c>
      <c r="R40" s="20">
        <v>78475.67</v>
      </c>
      <c r="S40" s="26">
        <v>97.25</v>
      </c>
      <c r="T40" s="20">
        <v>94156.48</v>
      </c>
      <c r="U40" s="19">
        <f t="shared" si="23"/>
        <v>81.05399766574743</v>
      </c>
      <c r="V40" s="20">
        <v>78475.67</v>
      </c>
      <c r="W40" s="26">
        <v>48.57</v>
      </c>
      <c r="X40" s="20">
        <v>47024.99</v>
      </c>
      <c r="Y40" s="19">
        <f t="shared" si="24"/>
        <v>81.05399766574743</v>
      </c>
      <c r="Z40" s="20">
        <v>78475.67</v>
      </c>
      <c r="AA40" s="26">
        <v>0</v>
      </c>
      <c r="AB40" s="20">
        <v>0</v>
      </c>
      <c r="AC40" s="19">
        <f t="shared" si="25"/>
        <v>81.05399766574743</v>
      </c>
      <c r="AD40" s="20">
        <v>78475.67</v>
      </c>
      <c r="AE40" s="26">
        <v>0</v>
      </c>
      <c r="AF40" s="20">
        <v>0</v>
      </c>
      <c r="AG40" s="19">
        <f t="shared" si="26"/>
        <v>81.05399766574743</v>
      </c>
      <c r="AH40" s="20">
        <v>78475.67</v>
      </c>
      <c r="AI40" s="26">
        <v>0</v>
      </c>
      <c r="AJ40" s="20">
        <v>0</v>
      </c>
      <c r="AK40" s="19">
        <f t="shared" si="27"/>
        <v>81.05399766574743</v>
      </c>
      <c r="AL40" s="20">
        <v>78475.67</v>
      </c>
      <c r="AM40" s="26">
        <v>0</v>
      </c>
      <c r="AN40" s="20">
        <v>0</v>
      </c>
      <c r="AO40" s="19">
        <f t="shared" si="28"/>
        <v>81.05399766574743</v>
      </c>
      <c r="AP40" s="20">
        <v>78475.67</v>
      </c>
      <c r="AQ40" s="33">
        <v>74.26</v>
      </c>
      <c r="AR40" s="34">
        <v>71897.79</v>
      </c>
      <c r="AS40" s="19">
        <f t="shared" si="29"/>
        <v>81.05399766574743</v>
      </c>
      <c r="AT40" s="20">
        <v>78475.67</v>
      </c>
      <c r="AU40" s="26">
        <v>42.65</v>
      </c>
      <c r="AV40" s="20">
        <v>41293.3</v>
      </c>
      <c r="AW40" s="19">
        <f t="shared" si="30"/>
        <v>81.05399766574743</v>
      </c>
      <c r="AX40" s="20">
        <v>78475.67</v>
      </c>
      <c r="AY40" s="26">
        <v>98.22</v>
      </c>
      <c r="AZ40" s="20">
        <v>95095.62</v>
      </c>
      <c r="BA40" s="19">
        <f t="shared" si="31"/>
        <v>972.230491948894</v>
      </c>
      <c r="BB40" s="20">
        <f t="shared" si="32"/>
        <v>941303.8400000001</v>
      </c>
      <c r="BC40" s="27">
        <f t="shared" si="33"/>
        <v>0.015079206158501312</v>
      </c>
      <c r="BD40" s="26">
        <f t="shared" si="34"/>
        <v>813.3000000000001</v>
      </c>
      <c r="BE40" s="20">
        <f t="shared" si="35"/>
        <v>787428.93</v>
      </c>
      <c r="BF40" s="28">
        <f t="shared" si="36"/>
        <v>158.93049194889397</v>
      </c>
      <c r="BG40" s="29">
        <f t="shared" si="37"/>
        <v>153874.91000000003</v>
      </c>
      <c r="BH40" s="30">
        <v>12</v>
      </c>
      <c r="BI40" s="30"/>
    </row>
    <row r="41" spans="1:61" ht="12.75">
      <c r="A41" s="15">
        <v>36</v>
      </c>
      <c r="B41" s="16" t="s">
        <v>60</v>
      </c>
      <c r="C41" s="31">
        <v>3557.63</v>
      </c>
      <c r="D41" s="32"/>
      <c r="E41" s="19">
        <f t="shared" si="19"/>
        <v>64.1570352926595</v>
      </c>
      <c r="F41" s="20">
        <v>62116.2</v>
      </c>
      <c r="G41" s="21">
        <v>125.75</v>
      </c>
      <c r="H41" s="22">
        <v>121749.89</v>
      </c>
      <c r="I41" s="19">
        <f t="shared" si="20"/>
        <v>64.1570352926595</v>
      </c>
      <c r="J41" s="20">
        <v>62116.2</v>
      </c>
      <c r="K41" s="23">
        <v>133.6</v>
      </c>
      <c r="L41" s="24">
        <v>129350.18</v>
      </c>
      <c r="M41" s="19">
        <f t="shared" si="21"/>
        <v>64.1570352926595</v>
      </c>
      <c r="N41" s="20">
        <v>62116.2</v>
      </c>
      <c r="O41" s="25">
        <v>112.91</v>
      </c>
      <c r="P41" s="20">
        <v>109318.33</v>
      </c>
      <c r="Q41" s="19">
        <f t="shared" si="22"/>
        <v>64.1570352926595</v>
      </c>
      <c r="R41" s="20">
        <v>62116.2</v>
      </c>
      <c r="S41" s="26">
        <v>65.3</v>
      </c>
      <c r="T41" s="20">
        <v>63222.81</v>
      </c>
      <c r="U41" s="19">
        <f t="shared" si="23"/>
        <v>64.1570352926595</v>
      </c>
      <c r="V41" s="20">
        <v>62116.2</v>
      </c>
      <c r="W41" s="26">
        <v>32.37</v>
      </c>
      <c r="X41" s="20">
        <v>31340.31</v>
      </c>
      <c r="Y41" s="19">
        <f t="shared" si="24"/>
        <v>64.1570352926595</v>
      </c>
      <c r="Z41" s="20">
        <v>62116.2</v>
      </c>
      <c r="AA41" s="26">
        <v>0</v>
      </c>
      <c r="AB41" s="20">
        <v>0</v>
      </c>
      <c r="AC41" s="19">
        <f t="shared" si="25"/>
        <v>64.1570352926595</v>
      </c>
      <c r="AD41" s="20">
        <v>62116.2</v>
      </c>
      <c r="AE41" s="26">
        <v>0</v>
      </c>
      <c r="AF41" s="20">
        <v>0</v>
      </c>
      <c r="AG41" s="19">
        <f t="shared" si="26"/>
        <v>64.1570352926595</v>
      </c>
      <c r="AH41" s="20">
        <v>62116.2</v>
      </c>
      <c r="AI41" s="26">
        <v>0</v>
      </c>
      <c r="AJ41" s="20">
        <v>0</v>
      </c>
      <c r="AK41" s="19">
        <f t="shared" si="27"/>
        <v>64.1570352926595</v>
      </c>
      <c r="AL41" s="20">
        <v>62116.2</v>
      </c>
      <c r="AM41" s="26">
        <v>0</v>
      </c>
      <c r="AN41" s="20">
        <v>0</v>
      </c>
      <c r="AO41" s="19">
        <f t="shared" si="28"/>
        <v>64.1570352926595</v>
      </c>
      <c r="AP41" s="20">
        <v>62116.2</v>
      </c>
      <c r="AQ41" s="26">
        <v>44.02</v>
      </c>
      <c r="AR41" s="20">
        <v>42619.72</v>
      </c>
      <c r="AS41" s="19">
        <f t="shared" si="29"/>
        <v>64.1570352926595</v>
      </c>
      <c r="AT41" s="20">
        <v>62116.2</v>
      </c>
      <c r="AU41" s="26">
        <v>66.53</v>
      </c>
      <c r="AV41" s="20">
        <v>64413.68</v>
      </c>
      <c r="AW41" s="19">
        <f t="shared" si="30"/>
        <v>64.1570352926595</v>
      </c>
      <c r="AX41" s="20">
        <v>62116.2</v>
      </c>
      <c r="AY41" s="26">
        <v>104.16</v>
      </c>
      <c r="AZ41" s="20">
        <v>100846.67</v>
      </c>
      <c r="BA41" s="19">
        <f t="shared" si="31"/>
        <v>769.8844235119142</v>
      </c>
      <c r="BB41" s="20">
        <f t="shared" si="32"/>
        <v>745394.3999999999</v>
      </c>
      <c r="BC41" s="27">
        <f t="shared" si="33"/>
        <v>0.0160368934749632</v>
      </c>
      <c r="BD41" s="26">
        <f t="shared" si="34"/>
        <v>684.64</v>
      </c>
      <c r="BE41" s="20">
        <f t="shared" si="35"/>
        <v>662861.5900000001</v>
      </c>
      <c r="BF41" s="28">
        <f t="shared" si="36"/>
        <v>85.24442351191419</v>
      </c>
      <c r="BG41" s="29">
        <f t="shared" si="37"/>
        <v>82532.80999999982</v>
      </c>
      <c r="BH41" s="30">
        <v>12</v>
      </c>
      <c r="BI41" s="30"/>
    </row>
    <row r="42" spans="1:61" ht="12.75">
      <c r="A42" s="15">
        <v>37</v>
      </c>
      <c r="B42" s="16" t="s">
        <v>61</v>
      </c>
      <c r="C42" s="31">
        <v>2101</v>
      </c>
      <c r="D42" s="32"/>
      <c r="E42" s="19">
        <f t="shared" si="19"/>
        <v>37.888761503423915</v>
      </c>
      <c r="F42" s="20">
        <v>36683.52</v>
      </c>
      <c r="G42" s="21">
        <v>80.82</v>
      </c>
      <c r="H42" s="22">
        <v>78249.12</v>
      </c>
      <c r="I42" s="19">
        <f t="shared" si="20"/>
        <v>37.888761503423915</v>
      </c>
      <c r="J42" s="20">
        <v>36683.52</v>
      </c>
      <c r="K42" s="23">
        <v>89.05</v>
      </c>
      <c r="L42" s="24">
        <v>86217.32</v>
      </c>
      <c r="M42" s="19">
        <f t="shared" si="21"/>
        <v>37.888761503423915</v>
      </c>
      <c r="N42" s="20">
        <v>36683.52</v>
      </c>
      <c r="O42" s="25">
        <v>86.36</v>
      </c>
      <c r="P42" s="20">
        <v>83612.89</v>
      </c>
      <c r="Q42" s="19">
        <f t="shared" si="22"/>
        <v>37.888761503423915</v>
      </c>
      <c r="R42" s="20">
        <v>36683.52</v>
      </c>
      <c r="S42" s="26">
        <v>53.09</v>
      </c>
      <c r="T42" s="20">
        <v>51401.21</v>
      </c>
      <c r="U42" s="19">
        <f t="shared" si="23"/>
        <v>37.888761503423915</v>
      </c>
      <c r="V42" s="20">
        <v>36683.52</v>
      </c>
      <c r="W42" s="26">
        <v>5.97</v>
      </c>
      <c r="X42" s="20">
        <v>5780.09</v>
      </c>
      <c r="Y42" s="19">
        <f t="shared" si="24"/>
        <v>37.888761503423915</v>
      </c>
      <c r="Z42" s="20">
        <v>36683.52</v>
      </c>
      <c r="AA42" s="26">
        <v>0</v>
      </c>
      <c r="AB42" s="20">
        <v>0</v>
      </c>
      <c r="AC42" s="19">
        <f t="shared" si="25"/>
        <v>37.888761503423915</v>
      </c>
      <c r="AD42" s="20">
        <v>36683.52</v>
      </c>
      <c r="AE42" s="26">
        <v>0</v>
      </c>
      <c r="AF42" s="20">
        <v>0</v>
      </c>
      <c r="AG42" s="19">
        <f t="shared" si="26"/>
        <v>37.888761503423915</v>
      </c>
      <c r="AH42" s="20">
        <v>36683.52</v>
      </c>
      <c r="AI42" s="26">
        <v>0</v>
      </c>
      <c r="AJ42" s="20">
        <v>0</v>
      </c>
      <c r="AK42" s="19">
        <f t="shared" si="27"/>
        <v>37.888761503423915</v>
      </c>
      <c r="AL42" s="20">
        <v>36683.52</v>
      </c>
      <c r="AM42" s="26">
        <v>0</v>
      </c>
      <c r="AN42" s="20">
        <v>0</v>
      </c>
      <c r="AO42" s="19">
        <f t="shared" si="28"/>
        <v>37.888761503423915</v>
      </c>
      <c r="AP42" s="20">
        <v>36683.52</v>
      </c>
      <c r="AQ42" s="33">
        <v>54.87</v>
      </c>
      <c r="AR42" s="34">
        <v>53124.59</v>
      </c>
      <c r="AS42" s="19">
        <f t="shared" si="29"/>
        <v>37.888761503423915</v>
      </c>
      <c r="AT42" s="20">
        <v>36683.52</v>
      </c>
      <c r="AU42" s="26">
        <v>28.62</v>
      </c>
      <c r="AV42" s="20">
        <v>27709.6</v>
      </c>
      <c r="AW42" s="19">
        <f t="shared" si="30"/>
        <v>37.888761503423915</v>
      </c>
      <c r="AX42" s="20">
        <v>36683.52</v>
      </c>
      <c r="AY42" s="26">
        <v>55.75</v>
      </c>
      <c r="AZ42" s="20">
        <v>53976.78</v>
      </c>
      <c r="BA42" s="19">
        <f t="shared" si="31"/>
        <v>454.6651380410869</v>
      </c>
      <c r="BB42" s="20">
        <f t="shared" si="32"/>
        <v>440202.24000000005</v>
      </c>
      <c r="BC42" s="27">
        <f t="shared" si="33"/>
        <v>0.01802831984769158</v>
      </c>
      <c r="BD42" s="26">
        <f t="shared" si="34"/>
        <v>454.5300000000001</v>
      </c>
      <c r="BE42" s="20">
        <f t="shared" si="35"/>
        <v>440071.6000000001</v>
      </c>
      <c r="BF42" s="28">
        <f t="shared" si="36"/>
        <v>0.1351380410868046</v>
      </c>
      <c r="BG42" s="29">
        <f t="shared" si="37"/>
        <v>130.63999999995576</v>
      </c>
      <c r="BH42" s="30">
        <v>12</v>
      </c>
      <c r="BI42" s="30"/>
    </row>
    <row r="43" spans="1:61" ht="12.75">
      <c r="A43" s="15">
        <v>38</v>
      </c>
      <c r="B43" s="16" t="s">
        <v>62</v>
      </c>
      <c r="C43" s="31">
        <v>3585.4</v>
      </c>
      <c r="D43" s="32"/>
      <c r="E43" s="19">
        <f t="shared" si="19"/>
        <v>64.65786674103224</v>
      </c>
      <c r="F43" s="20">
        <v>62601.1</v>
      </c>
      <c r="G43" s="21">
        <v>115.36</v>
      </c>
      <c r="H43" s="22">
        <v>111690.4</v>
      </c>
      <c r="I43" s="19">
        <f t="shared" si="20"/>
        <v>64.65786674103224</v>
      </c>
      <c r="J43" s="20">
        <v>62601.1</v>
      </c>
      <c r="K43" s="23">
        <v>125.66</v>
      </c>
      <c r="L43" s="24">
        <v>121662.75</v>
      </c>
      <c r="M43" s="19">
        <f t="shared" si="21"/>
        <v>64.65786674103224</v>
      </c>
      <c r="N43" s="20">
        <v>62601.1</v>
      </c>
      <c r="O43" s="25">
        <v>110.1</v>
      </c>
      <c r="P43" s="20">
        <v>106597.72</v>
      </c>
      <c r="Q43" s="19">
        <f t="shared" si="22"/>
        <v>64.65786674103224</v>
      </c>
      <c r="R43" s="20">
        <v>62601.1</v>
      </c>
      <c r="S43" s="26">
        <v>68.89</v>
      </c>
      <c r="T43" s="20">
        <v>66698.61</v>
      </c>
      <c r="U43" s="19">
        <f t="shared" si="23"/>
        <v>64.65786674103224</v>
      </c>
      <c r="V43" s="20">
        <v>62601.1</v>
      </c>
      <c r="W43" s="26">
        <v>32.12</v>
      </c>
      <c r="X43" s="20">
        <v>31098.26</v>
      </c>
      <c r="Y43" s="19">
        <f t="shared" si="24"/>
        <v>64.65786674103224</v>
      </c>
      <c r="Z43" s="20">
        <v>62601.1</v>
      </c>
      <c r="AA43" s="26">
        <v>0</v>
      </c>
      <c r="AB43" s="20">
        <v>0</v>
      </c>
      <c r="AC43" s="19">
        <f t="shared" si="25"/>
        <v>64.65786674103224</v>
      </c>
      <c r="AD43" s="20">
        <v>62601.1</v>
      </c>
      <c r="AE43" s="26">
        <v>0</v>
      </c>
      <c r="AF43" s="20">
        <v>0</v>
      </c>
      <c r="AG43" s="19">
        <f t="shared" si="26"/>
        <v>64.65786674103224</v>
      </c>
      <c r="AH43" s="20">
        <v>62601.1</v>
      </c>
      <c r="AI43" s="26">
        <v>0</v>
      </c>
      <c r="AJ43" s="20">
        <v>0</v>
      </c>
      <c r="AK43" s="19">
        <f t="shared" si="27"/>
        <v>64.65786674103224</v>
      </c>
      <c r="AL43" s="20">
        <v>62601.1</v>
      </c>
      <c r="AM43" s="26">
        <v>0</v>
      </c>
      <c r="AN43" s="20">
        <v>0</v>
      </c>
      <c r="AO43" s="19">
        <f t="shared" si="28"/>
        <v>64.65786674103224</v>
      </c>
      <c r="AP43" s="20">
        <v>62601.1</v>
      </c>
      <c r="AQ43" s="26">
        <v>45.92</v>
      </c>
      <c r="AR43" s="20">
        <v>44459.28</v>
      </c>
      <c r="AS43" s="19">
        <f t="shared" si="29"/>
        <v>64.65786674103224</v>
      </c>
      <c r="AT43" s="20">
        <v>62601.1</v>
      </c>
      <c r="AU43" s="26">
        <v>63.98</v>
      </c>
      <c r="AV43" s="20">
        <v>61944.8</v>
      </c>
      <c r="AW43" s="19">
        <f t="shared" si="30"/>
        <v>64.65786674103224</v>
      </c>
      <c r="AX43" s="20">
        <v>62601.1</v>
      </c>
      <c r="AY43" s="26">
        <v>96.55</v>
      </c>
      <c r="AZ43" s="20">
        <v>93478.74</v>
      </c>
      <c r="BA43" s="19">
        <f t="shared" si="31"/>
        <v>775.8944008923867</v>
      </c>
      <c r="BB43" s="20">
        <f t="shared" si="32"/>
        <v>751213.1999999998</v>
      </c>
      <c r="BC43" s="27">
        <f t="shared" si="33"/>
        <v>0.015306985738457818</v>
      </c>
      <c r="BD43" s="26">
        <f t="shared" si="34"/>
        <v>658.5799999999999</v>
      </c>
      <c r="BE43" s="20">
        <f t="shared" si="35"/>
        <v>637630.56</v>
      </c>
      <c r="BF43" s="28">
        <f t="shared" si="36"/>
        <v>117.31440089238674</v>
      </c>
      <c r="BG43" s="29">
        <f t="shared" si="37"/>
        <v>113582.63999999978</v>
      </c>
      <c r="BH43" s="30">
        <v>12</v>
      </c>
      <c r="BI43" s="30"/>
    </row>
    <row r="44" spans="1:61" ht="12.75">
      <c r="A44" s="15">
        <v>39</v>
      </c>
      <c r="B44" s="16" t="s">
        <v>63</v>
      </c>
      <c r="C44" s="17">
        <v>3527.74</v>
      </c>
      <c r="D44" s="18"/>
      <c r="E44" s="19">
        <f t="shared" si="19"/>
        <v>55.69805513380639</v>
      </c>
      <c r="F44" s="20">
        <v>53926.3</v>
      </c>
      <c r="G44" s="21">
        <v>120.31</v>
      </c>
      <c r="H44" s="22">
        <v>116482.94</v>
      </c>
      <c r="I44" s="19">
        <f t="shared" si="20"/>
        <v>63.61798820479452</v>
      </c>
      <c r="J44" s="20">
        <v>61594.3</v>
      </c>
      <c r="K44" s="23">
        <v>131.54</v>
      </c>
      <c r="L44" s="24">
        <v>127355.71</v>
      </c>
      <c r="M44" s="19">
        <f t="shared" si="21"/>
        <v>63.61798820479452</v>
      </c>
      <c r="N44" s="20">
        <v>61594.3</v>
      </c>
      <c r="O44" s="40">
        <v>48.21</v>
      </c>
      <c r="P44" s="34">
        <v>46676.44</v>
      </c>
      <c r="Q44" s="19">
        <f t="shared" si="22"/>
        <v>63.61798820479452</v>
      </c>
      <c r="R44" s="20">
        <v>61594.3</v>
      </c>
      <c r="S44" s="33">
        <v>66.27</v>
      </c>
      <c r="T44" s="34">
        <v>64161.95</v>
      </c>
      <c r="U44" s="19">
        <f t="shared" si="23"/>
        <v>63.61798820479452</v>
      </c>
      <c r="V44" s="20">
        <v>61594.3</v>
      </c>
      <c r="W44" s="33">
        <v>0</v>
      </c>
      <c r="X44" s="34">
        <v>0</v>
      </c>
      <c r="Y44" s="19">
        <f t="shared" si="24"/>
        <v>63.61798820479452</v>
      </c>
      <c r="Z44" s="20">
        <v>61594.3</v>
      </c>
      <c r="AA44" s="26">
        <v>0</v>
      </c>
      <c r="AB44" s="20">
        <v>0</v>
      </c>
      <c r="AC44" s="19">
        <f t="shared" si="25"/>
        <v>63.61798820479452</v>
      </c>
      <c r="AD44" s="20">
        <v>61594.3</v>
      </c>
      <c r="AE44" s="26">
        <v>0</v>
      </c>
      <c r="AF44" s="20">
        <v>0</v>
      </c>
      <c r="AG44" s="19">
        <f t="shared" si="26"/>
        <v>63.61798820479452</v>
      </c>
      <c r="AH44" s="20">
        <v>61594.3</v>
      </c>
      <c r="AI44" s="26">
        <v>0</v>
      </c>
      <c r="AJ44" s="20">
        <v>0</v>
      </c>
      <c r="AK44" s="19">
        <f t="shared" si="27"/>
        <v>63.61798820479452</v>
      </c>
      <c r="AL44" s="20">
        <v>61594.3</v>
      </c>
      <c r="AM44" s="26">
        <v>0</v>
      </c>
      <c r="AN44" s="20">
        <v>0</v>
      </c>
      <c r="AO44" s="19">
        <f t="shared" si="28"/>
        <v>63.61798820479452</v>
      </c>
      <c r="AP44" s="20">
        <v>61594.3</v>
      </c>
      <c r="AQ44" s="33">
        <v>64.92</v>
      </c>
      <c r="AR44" s="34">
        <v>62854.89</v>
      </c>
      <c r="AS44" s="19">
        <f t="shared" si="29"/>
        <v>63.61798820479452</v>
      </c>
      <c r="AT44" s="20">
        <v>61594.3</v>
      </c>
      <c r="AU44" s="26">
        <v>40.31</v>
      </c>
      <c r="AV44" s="20">
        <v>39027.74</v>
      </c>
      <c r="AW44" s="19">
        <f t="shared" si="30"/>
        <v>63.61798820479452</v>
      </c>
      <c r="AX44" s="20">
        <v>61594.3</v>
      </c>
      <c r="AY44" s="26">
        <v>100.54</v>
      </c>
      <c r="AZ44" s="20">
        <v>97341.82</v>
      </c>
      <c r="BA44" s="19">
        <f t="shared" si="31"/>
        <v>755.4959253865461</v>
      </c>
      <c r="BB44" s="20">
        <f t="shared" si="32"/>
        <v>731463.6000000001</v>
      </c>
      <c r="BC44" s="27">
        <f t="shared" si="33"/>
        <v>0.013514317948601655</v>
      </c>
      <c r="BD44" s="26">
        <f t="shared" si="34"/>
        <v>572.1</v>
      </c>
      <c r="BE44" s="20">
        <f t="shared" si="35"/>
        <v>553901.49</v>
      </c>
      <c r="BF44" s="28">
        <f t="shared" si="36"/>
        <v>183.39592538654608</v>
      </c>
      <c r="BG44" s="29">
        <f t="shared" si="37"/>
        <v>177562.1100000001</v>
      </c>
      <c r="BH44" s="30">
        <v>12</v>
      </c>
      <c r="BI44" s="30"/>
    </row>
    <row r="45" spans="1:61" ht="12.75">
      <c r="A45" s="15">
        <v>40</v>
      </c>
      <c r="B45" s="16" t="s">
        <v>64</v>
      </c>
      <c r="C45" s="31">
        <v>2134.2</v>
      </c>
      <c r="D45" s="32"/>
      <c r="E45" s="19">
        <f t="shared" si="19"/>
        <v>38.487435317448025</v>
      </c>
      <c r="F45" s="20">
        <v>37263.15</v>
      </c>
      <c r="G45" s="35">
        <v>156.33</v>
      </c>
      <c r="H45" s="36">
        <v>151357.14</v>
      </c>
      <c r="I45" s="19">
        <f t="shared" si="20"/>
        <v>38.487435317448025</v>
      </c>
      <c r="J45" s="20">
        <v>37263.15</v>
      </c>
      <c r="K45" s="23">
        <v>94.07</v>
      </c>
      <c r="L45" s="24">
        <v>91077.63</v>
      </c>
      <c r="M45" s="19">
        <f t="shared" si="21"/>
        <v>38.487435317448025</v>
      </c>
      <c r="N45" s="20">
        <v>37263.15</v>
      </c>
      <c r="O45" s="25">
        <v>71.04</v>
      </c>
      <c r="P45" s="20">
        <v>68780.22</v>
      </c>
      <c r="Q45" s="19">
        <f t="shared" si="22"/>
        <v>38.487435317448025</v>
      </c>
      <c r="R45" s="20">
        <v>37263.15</v>
      </c>
      <c r="S45" s="26">
        <v>36.81</v>
      </c>
      <c r="T45" s="20">
        <v>35639.07</v>
      </c>
      <c r="U45" s="19">
        <f t="shared" si="23"/>
        <v>38.487435317448025</v>
      </c>
      <c r="V45" s="20">
        <v>37263.15</v>
      </c>
      <c r="W45" s="26">
        <v>19.13</v>
      </c>
      <c r="X45" s="20">
        <v>18521.47</v>
      </c>
      <c r="Y45" s="19">
        <f t="shared" si="24"/>
        <v>38.487435317448025</v>
      </c>
      <c r="Z45" s="20">
        <v>37263.15</v>
      </c>
      <c r="AA45" s="26">
        <v>0</v>
      </c>
      <c r="AB45" s="20">
        <v>0</v>
      </c>
      <c r="AC45" s="19">
        <f t="shared" si="25"/>
        <v>38.487435317448025</v>
      </c>
      <c r="AD45" s="20">
        <v>37263.15</v>
      </c>
      <c r="AE45" s="26">
        <v>0</v>
      </c>
      <c r="AF45" s="20">
        <v>0</v>
      </c>
      <c r="AG45" s="19">
        <f t="shared" si="26"/>
        <v>38.487435317448025</v>
      </c>
      <c r="AH45" s="20">
        <v>37263.15</v>
      </c>
      <c r="AI45" s="26">
        <v>0</v>
      </c>
      <c r="AJ45" s="20">
        <v>0</v>
      </c>
      <c r="AK45" s="19">
        <f t="shared" si="27"/>
        <v>38.487435317448025</v>
      </c>
      <c r="AL45" s="20">
        <v>37263.15</v>
      </c>
      <c r="AM45" s="26">
        <v>0</v>
      </c>
      <c r="AN45" s="20">
        <v>0</v>
      </c>
      <c r="AO45" s="19">
        <f t="shared" si="28"/>
        <v>38.487435317448025</v>
      </c>
      <c r="AP45" s="20">
        <v>37263.15</v>
      </c>
      <c r="AQ45" s="26">
        <v>16.87</v>
      </c>
      <c r="AR45" s="20">
        <v>16333.36</v>
      </c>
      <c r="AS45" s="19">
        <f t="shared" si="29"/>
        <v>38.487435317448025</v>
      </c>
      <c r="AT45" s="20">
        <v>37263.15</v>
      </c>
      <c r="AU45" s="26">
        <v>41.01</v>
      </c>
      <c r="AV45" s="20">
        <v>39705.47</v>
      </c>
      <c r="AW45" s="19">
        <f t="shared" si="30"/>
        <v>38.487435317448025</v>
      </c>
      <c r="AX45" s="20">
        <v>37263.15</v>
      </c>
      <c r="AY45" s="26">
        <v>29.33</v>
      </c>
      <c r="AZ45" s="20">
        <v>28397.01</v>
      </c>
      <c r="BA45" s="19">
        <f t="shared" si="31"/>
        <v>461.8492238093764</v>
      </c>
      <c r="BB45" s="20">
        <f t="shared" si="32"/>
        <v>447157.8000000001</v>
      </c>
      <c r="BC45" s="27">
        <f t="shared" si="33"/>
        <v>0.018140677224877392</v>
      </c>
      <c r="BD45" s="26">
        <f t="shared" si="34"/>
        <v>464.59</v>
      </c>
      <c r="BE45" s="20">
        <f t="shared" si="35"/>
        <v>449811.37</v>
      </c>
      <c r="BF45" s="28">
        <f t="shared" si="36"/>
        <v>-2.740776190623592</v>
      </c>
      <c r="BG45" s="29">
        <f t="shared" si="37"/>
        <v>-2653.5699999998906</v>
      </c>
      <c r="BH45" s="30">
        <v>12</v>
      </c>
      <c r="BI45" s="30"/>
    </row>
    <row r="46" spans="1:61" ht="12.75">
      <c r="A46" s="15">
        <v>41</v>
      </c>
      <c r="B46" s="16" t="s">
        <v>65</v>
      </c>
      <c r="C46" s="31">
        <v>2143.7</v>
      </c>
      <c r="D46" s="32"/>
      <c r="E46" s="19">
        <f t="shared" si="19"/>
        <v>39.43780662886417</v>
      </c>
      <c r="F46" s="20">
        <v>38183.29</v>
      </c>
      <c r="G46" s="35">
        <v>156.33</v>
      </c>
      <c r="H46" s="36">
        <v>151357.14</v>
      </c>
      <c r="I46" s="19">
        <f t="shared" si="20"/>
        <v>39.43780662886417</v>
      </c>
      <c r="J46" s="20">
        <v>38183.29</v>
      </c>
      <c r="K46" s="23">
        <v>114.05</v>
      </c>
      <c r="L46" s="24">
        <v>110422.07</v>
      </c>
      <c r="M46" s="19">
        <f t="shared" si="21"/>
        <v>39.43780662886417</v>
      </c>
      <c r="N46" s="20">
        <v>38183.29</v>
      </c>
      <c r="O46" s="25">
        <v>94.35</v>
      </c>
      <c r="P46" s="20">
        <v>91348.73</v>
      </c>
      <c r="Q46" s="19">
        <f t="shared" si="22"/>
        <v>39.4305869715655</v>
      </c>
      <c r="R46" s="20">
        <v>38176.3</v>
      </c>
      <c r="S46" s="26">
        <v>51.94</v>
      </c>
      <c r="T46" s="20">
        <v>50288.26</v>
      </c>
      <c r="U46" s="19">
        <f t="shared" si="23"/>
        <v>39.4305869715655</v>
      </c>
      <c r="V46" s="20">
        <v>38176.3</v>
      </c>
      <c r="W46" s="26">
        <v>25.44</v>
      </c>
      <c r="X46" s="20">
        <v>24630.75</v>
      </c>
      <c r="Y46" s="19">
        <f t="shared" si="24"/>
        <v>39.4305869715655</v>
      </c>
      <c r="Z46" s="20">
        <v>38176.3</v>
      </c>
      <c r="AA46" s="26">
        <v>0</v>
      </c>
      <c r="AB46" s="20">
        <v>0</v>
      </c>
      <c r="AC46" s="19">
        <f t="shared" si="25"/>
        <v>39.4305869715655</v>
      </c>
      <c r="AD46" s="20">
        <v>38176.3</v>
      </c>
      <c r="AE46" s="26">
        <v>0</v>
      </c>
      <c r="AF46" s="20">
        <v>0</v>
      </c>
      <c r="AG46" s="19">
        <f t="shared" si="26"/>
        <v>39.4305869715655</v>
      </c>
      <c r="AH46" s="20">
        <v>38176.3</v>
      </c>
      <c r="AI46" s="26">
        <v>0</v>
      </c>
      <c r="AJ46" s="20">
        <v>0</v>
      </c>
      <c r="AK46" s="19">
        <f t="shared" si="27"/>
        <v>39.4305869715655</v>
      </c>
      <c r="AL46" s="20">
        <v>38176.3</v>
      </c>
      <c r="AM46" s="26">
        <v>0</v>
      </c>
      <c r="AN46" s="20">
        <v>0</v>
      </c>
      <c r="AO46" s="19">
        <f t="shared" si="28"/>
        <v>37.11506006052531</v>
      </c>
      <c r="AP46" s="20">
        <v>35934.43</v>
      </c>
      <c r="AQ46" s="26">
        <v>38.14</v>
      </c>
      <c r="AR46" s="20">
        <v>36926.77</v>
      </c>
      <c r="AS46" s="19">
        <f t="shared" si="29"/>
        <v>38.65874466788544</v>
      </c>
      <c r="AT46" s="20">
        <v>37429.01</v>
      </c>
      <c r="AU46" s="26">
        <v>55.16</v>
      </c>
      <c r="AV46" s="20">
        <v>53405.36</v>
      </c>
      <c r="AW46" s="19">
        <f t="shared" si="30"/>
        <v>38.65874466788544</v>
      </c>
      <c r="AX46" s="20">
        <v>37429.01</v>
      </c>
      <c r="AY46" s="26">
        <v>49.79</v>
      </c>
      <c r="AZ46" s="20">
        <v>48206.18</v>
      </c>
      <c r="BA46" s="19">
        <f t="shared" si="31"/>
        <v>469.3294911122818</v>
      </c>
      <c r="BB46" s="20">
        <f t="shared" si="32"/>
        <v>454400.1199999999</v>
      </c>
      <c r="BC46" s="27">
        <f t="shared" si="33"/>
        <v>0.022748829904681935</v>
      </c>
      <c r="BD46" s="26">
        <f t="shared" si="34"/>
        <v>585.1999999999999</v>
      </c>
      <c r="BE46" s="20">
        <f t="shared" si="35"/>
        <v>566585.26</v>
      </c>
      <c r="BF46" s="45">
        <f t="shared" si="36"/>
        <v>-115.87050888771813</v>
      </c>
      <c r="BG46" s="46">
        <f t="shared" si="37"/>
        <v>-112185.14000000013</v>
      </c>
      <c r="BH46" s="30">
        <v>12</v>
      </c>
      <c r="BI46" s="30"/>
    </row>
    <row r="47" spans="1:61" ht="12.75">
      <c r="A47" s="15">
        <v>42</v>
      </c>
      <c r="B47" s="16" t="s">
        <v>66</v>
      </c>
      <c r="C47" s="17">
        <v>3534.76</v>
      </c>
      <c r="D47" s="18"/>
      <c r="E47" s="19">
        <f t="shared" si="19"/>
        <v>63.74459558557721</v>
      </c>
      <c r="F47" s="20">
        <v>61716.88</v>
      </c>
      <c r="G47" s="21">
        <v>132.43</v>
      </c>
      <c r="H47" s="22">
        <v>128217.4</v>
      </c>
      <c r="I47" s="19">
        <f t="shared" si="20"/>
        <v>63.74459558557721</v>
      </c>
      <c r="J47" s="20">
        <v>61716.88</v>
      </c>
      <c r="K47" s="23">
        <v>144.2</v>
      </c>
      <c r="L47" s="24">
        <v>139613</v>
      </c>
      <c r="M47" s="19">
        <f t="shared" si="21"/>
        <v>63.74459558557721</v>
      </c>
      <c r="N47" s="20">
        <v>61716.88</v>
      </c>
      <c r="O47" s="25">
        <v>119.81</v>
      </c>
      <c r="P47" s="20">
        <v>115998.84</v>
      </c>
      <c r="Q47" s="19">
        <f t="shared" si="22"/>
        <v>63.74459558557721</v>
      </c>
      <c r="R47" s="20">
        <v>61716.88</v>
      </c>
      <c r="S47" s="33">
        <v>62.29</v>
      </c>
      <c r="T47" s="34">
        <v>60308.56</v>
      </c>
      <c r="U47" s="19">
        <f t="shared" si="23"/>
        <v>63.74459558557721</v>
      </c>
      <c r="V47" s="20">
        <v>61716.88</v>
      </c>
      <c r="W47" s="33">
        <v>33.95</v>
      </c>
      <c r="X47" s="34">
        <v>32870.05</v>
      </c>
      <c r="Y47" s="19">
        <f t="shared" si="24"/>
        <v>63.74459558557721</v>
      </c>
      <c r="Z47" s="20">
        <v>61716.88</v>
      </c>
      <c r="AA47" s="26">
        <v>0</v>
      </c>
      <c r="AB47" s="20">
        <v>0</v>
      </c>
      <c r="AC47" s="19">
        <f t="shared" si="25"/>
        <v>63.74459558557721</v>
      </c>
      <c r="AD47" s="20">
        <v>61716.88</v>
      </c>
      <c r="AE47" s="26">
        <v>0</v>
      </c>
      <c r="AF47" s="20">
        <v>0</v>
      </c>
      <c r="AG47" s="19">
        <f t="shared" si="26"/>
        <v>63.74459558557721</v>
      </c>
      <c r="AH47" s="20">
        <v>61716.88</v>
      </c>
      <c r="AI47" s="26">
        <v>0</v>
      </c>
      <c r="AJ47" s="20">
        <v>0</v>
      </c>
      <c r="AK47" s="19">
        <f t="shared" si="27"/>
        <v>63.74459558557721</v>
      </c>
      <c r="AL47" s="20">
        <v>61716.88</v>
      </c>
      <c r="AM47" s="26">
        <v>0</v>
      </c>
      <c r="AN47" s="20">
        <v>0</v>
      </c>
      <c r="AO47" s="19">
        <f t="shared" si="28"/>
        <v>63.74459558557721</v>
      </c>
      <c r="AP47" s="20">
        <v>61716.88</v>
      </c>
      <c r="AQ47" s="26">
        <v>51.62</v>
      </c>
      <c r="AR47" s="20">
        <v>49977.97</v>
      </c>
      <c r="AS47" s="19">
        <f t="shared" si="29"/>
        <v>63.74459558557721</v>
      </c>
      <c r="AT47" s="20">
        <v>61716.88</v>
      </c>
      <c r="AU47" s="26">
        <v>73.53</v>
      </c>
      <c r="AV47" s="20">
        <v>71191.01</v>
      </c>
      <c r="AW47" s="19">
        <f t="shared" si="30"/>
        <v>63.74459558557721</v>
      </c>
      <c r="AX47" s="20">
        <v>61716.88</v>
      </c>
      <c r="AY47" s="26">
        <v>114.57</v>
      </c>
      <c r="AZ47" s="20">
        <v>110925.53</v>
      </c>
      <c r="BA47" s="19">
        <f t="shared" si="31"/>
        <v>764.9351470269266</v>
      </c>
      <c r="BB47" s="20">
        <f t="shared" si="32"/>
        <v>740602.5599999999</v>
      </c>
      <c r="BC47" s="27">
        <f t="shared" si="33"/>
        <v>0.01726661310338844</v>
      </c>
      <c r="BD47" s="26">
        <f t="shared" si="34"/>
        <v>732.3999999999999</v>
      </c>
      <c r="BE47" s="20">
        <f t="shared" si="35"/>
        <v>709102.36</v>
      </c>
      <c r="BF47" s="28">
        <f t="shared" si="36"/>
        <v>32.53514702692678</v>
      </c>
      <c r="BG47" s="29">
        <f t="shared" si="37"/>
        <v>31500.199999999953</v>
      </c>
      <c r="BH47" s="30">
        <v>12</v>
      </c>
      <c r="BI47" s="30"/>
    </row>
    <row r="48" spans="1:61" ht="12.75">
      <c r="A48" s="15">
        <v>43</v>
      </c>
      <c r="B48" s="16" t="s">
        <v>67</v>
      </c>
      <c r="C48" s="17">
        <v>3560.7</v>
      </c>
      <c r="D48" s="18"/>
      <c r="E48" s="19">
        <f t="shared" si="19"/>
        <v>64.21236534151355</v>
      </c>
      <c r="F48" s="20">
        <v>62169.77</v>
      </c>
      <c r="G48" s="21">
        <v>135.91</v>
      </c>
      <c r="H48" s="22">
        <v>131586.7</v>
      </c>
      <c r="I48" s="19">
        <f t="shared" si="20"/>
        <v>64.21236534151355</v>
      </c>
      <c r="J48" s="20">
        <v>62169.77</v>
      </c>
      <c r="K48" s="23">
        <v>147.1</v>
      </c>
      <c r="L48" s="24">
        <v>142420.75</v>
      </c>
      <c r="M48" s="19">
        <f t="shared" si="21"/>
        <v>64.21236534151355</v>
      </c>
      <c r="N48" s="20">
        <v>62169.77</v>
      </c>
      <c r="O48" s="25">
        <v>125.65</v>
      </c>
      <c r="P48" s="20">
        <v>121653.07</v>
      </c>
      <c r="Q48" s="19">
        <f t="shared" si="22"/>
        <v>64.21236534151355</v>
      </c>
      <c r="R48" s="20">
        <v>62169.77</v>
      </c>
      <c r="S48" s="26">
        <v>73.73</v>
      </c>
      <c r="T48" s="20">
        <v>71384.65</v>
      </c>
      <c r="U48" s="19">
        <f t="shared" si="23"/>
        <v>64.21236534151355</v>
      </c>
      <c r="V48" s="20">
        <v>62169.77</v>
      </c>
      <c r="W48" s="26">
        <v>35.26</v>
      </c>
      <c r="X48" s="20">
        <v>34138.38</v>
      </c>
      <c r="Y48" s="19">
        <f t="shared" si="24"/>
        <v>64.21236534151355</v>
      </c>
      <c r="Z48" s="20">
        <v>62169.77</v>
      </c>
      <c r="AA48" s="26">
        <v>0</v>
      </c>
      <c r="AB48" s="20">
        <v>0</v>
      </c>
      <c r="AC48" s="19">
        <f t="shared" si="25"/>
        <v>64.21236534151355</v>
      </c>
      <c r="AD48" s="20">
        <v>62169.77</v>
      </c>
      <c r="AE48" s="26">
        <v>0</v>
      </c>
      <c r="AF48" s="20">
        <v>0</v>
      </c>
      <c r="AG48" s="19">
        <f t="shared" si="26"/>
        <v>64.21236534151355</v>
      </c>
      <c r="AH48" s="20">
        <v>62169.77</v>
      </c>
      <c r="AI48" s="26">
        <v>0</v>
      </c>
      <c r="AJ48" s="20">
        <v>0</v>
      </c>
      <c r="AK48" s="19">
        <f t="shared" si="27"/>
        <v>64.21236534151355</v>
      </c>
      <c r="AL48" s="20">
        <v>62169.77</v>
      </c>
      <c r="AM48" s="26">
        <v>0</v>
      </c>
      <c r="AN48" s="20">
        <v>0</v>
      </c>
      <c r="AO48" s="19">
        <f t="shared" si="28"/>
        <v>64.21236534151355</v>
      </c>
      <c r="AP48" s="20">
        <v>62169.77</v>
      </c>
      <c r="AQ48" s="26">
        <v>49.65</v>
      </c>
      <c r="AR48" s="20">
        <v>48070.63</v>
      </c>
      <c r="AS48" s="19">
        <f t="shared" si="29"/>
        <v>64.21236534151355</v>
      </c>
      <c r="AT48" s="20">
        <v>62169.77</v>
      </c>
      <c r="AU48" s="26">
        <v>71.2</v>
      </c>
      <c r="AV48" s="20">
        <v>68935.13</v>
      </c>
      <c r="AW48" s="19">
        <f t="shared" si="30"/>
        <v>64.21236534151355</v>
      </c>
      <c r="AX48" s="20">
        <v>62169.77</v>
      </c>
      <c r="AY48" s="26">
        <v>113.17</v>
      </c>
      <c r="AZ48" s="20">
        <v>109570.06</v>
      </c>
      <c r="BA48" s="19">
        <f t="shared" si="31"/>
        <v>770.5483840981625</v>
      </c>
      <c r="BB48" s="20">
        <f t="shared" si="32"/>
        <v>746037.2400000001</v>
      </c>
      <c r="BC48" s="27">
        <f t="shared" si="33"/>
        <v>0.017591812471330546</v>
      </c>
      <c r="BD48" s="26">
        <f t="shared" si="34"/>
        <v>751.67</v>
      </c>
      <c r="BE48" s="20">
        <f t="shared" si="35"/>
        <v>727759.3700000001</v>
      </c>
      <c r="BF48" s="28">
        <f t="shared" si="36"/>
        <v>18.87838409816254</v>
      </c>
      <c r="BG48" s="29">
        <f t="shared" si="37"/>
        <v>18277.869999999995</v>
      </c>
      <c r="BH48" s="30">
        <v>12</v>
      </c>
      <c r="BI48" s="30"/>
    </row>
    <row r="49" spans="1:61" ht="12.75">
      <c r="A49" s="15">
        <v>44</v>
      </c>
      <c r="B49" s="16" t="s">
        <v>68</v>
      </c>
      <c r="C49" s="31">
        <v>3548.9</v>
      </c>
      <c r="D49" s="32"/>
      <c r="E49" s="19">
        <f t="shared" si="19"/>
        <v>63.9996281721563</v>
      </c>
      <c r="F49" s="20">
        <v>61963.8</v>
      </c>
      <c r="G49" s="21">
        <v>115.5</v>
      </c>
      <c r="H49" s="22">
        <v>111825.95</v>
      </c>
      <c r="I49" s="19">
        <f t="shared" si="20"/>
        <v>63.9996281721563</v>
      </c>
      <c r="J49" s="20">
        <v>61963.8</v>
      </c>
      <c r="K49" s="23">
        <v>125.15</v>
      </c>
      <c r="L49" s="24">
        <v>121168.98</v>
      </c>
      <c r="M49" s="19">
        <f t="shared" si="21"/>
        <v>63.9996281721563</v>
      </c>
      <c r="N49" s="20">
        <v>61963.8</v>
      </c>
      <c r="O49" s="25">
        <v>109.06</v>
      </c>
      <c r="P49" s="20">
        <v>105590.8</v>
      </c>
      <c r="Q49" s="19">
        <f t="shared" si="22"/>
        <v>63.9996281721563</v>
      </c>
      <c r="R49" s="20">
        <v>61963.8</v>
      </c>
      <c r="S49" s="26">
        <v>66.34</v>
      </c>
      <c r="T49" s="20">
        <v>64229.72</v>
      </c>
      <c r="U49" s="19">
        <f t="shared" si="23"/>
        <v>63.9996281721563</v>
      </c>
      <c r="V49" s="20">
        <v>61963.8</v>
      </c>
      <c r="W49" s="26">
        <v>35.97</v>
      </c>
      <c r="X49" s="20">
        <v>34825.79</v>
      </c>
      <c r="Y49" s="19">
        <f t="shared" si="24"/>
        <v>63.9996281721563</v>
      </c>
      <c r="Z49" s="20">
        <v>61963.8</v>
      </c>
      <c r="AA49" s="26">
        <v>0</v>
      </c>
      <c r="AB49" s="20">
        <v>0</v>
      </c>
      <c r="AC49" s="19">
        <f t="shared" si="25"/>
        <v>63.9996281721563</v>
      </c>
      <c r="AD49" s="20">
        <v>61963.8</v>
      </c>
      <c r="AE49" s="26">
        <v>0</v>
      </c>
      <c r="AF49" s="20">
        <v>0</v>
      </c>
      <c r="AG49" s="19">
        <f t="shared" si="26"/>
        <v>63.9996281721563</v>
      </c>
      <c r="AH49" s="20">
        <v>61963.8</v>
      </c>
      <c r="AI49" s="26">
        <v>0</v>
      </c>
      <c r="AJ49" s="20">
        <v>0</v>
      </c>
      <c r="AK49" s="19">
        <f t="shared" si="27"/>
        <v>63.9996281721563</v>
      </c>
      <c r="AL49" s="20">
        <v>61963.8</v>
      </c>
      <c r="AM49" s="26">
        <v>0</v>
      </c>
      <c r="AN49" s="20">
        <v>0</v>
      </c>
      <c r="AO49" s="19">
        <f t="shared" si="28"/>
        <v>63.9996281721563</v>
      </c>
      <c r="AP49" s="20">
        <v>61963.8</v>
      </c>
      <c r="AQ49" s="26">
        <v>49.78</v>
      </c>
      <c r="AR49" s="20">
        <v>48196.5</v>
      </c>
      <c r="AS49" s="19">
        <f t="shared" si="29"/>
        <v>63.9996281721563</v>
      </c>
      <c r="AT49" s="20">
        <v>61963.8</v>
      </c>
      <c r="AU49" s="26">
        <v>75.01</v>
      </c>
      <c r="AV49" s="20">
        <v>72623.93</v>
      </c>
      <c r="AW49" s="19">
        <f t="shared" si="30"/>
        <v>63.9996281721563</v>
      </c>
      <c r="AX49" s="20">
        <v>61963.8</v>
      </c>
      <c r="AY49" s="26">
        <v>100.75</v>
      </c>
      <c r="AZ49" s="20">
        <v>97545.14</v>
      </c>
      <c r="BA49" s="19">
        <f t="shared" si="31"/>
        <v>767.9955380658757</v>
      </c>
      <c r="BB49" s="20">
        <f t="shared" si="32"/>
        <v>743565.6000000001</v>
      </c>
      <c r="BC49" s="27">
        <f t="shared" si="33"/>
        <v>0.015910094207594844</v>
      </c>
      <c r="BD49" s="26">
        <f t="shared" si="34"/>
        <v>677.5600000000001</v>
      </c>
      <c r="BE49" s="20">
        <f t="shared" si="35"/>
        <v>656006.8099999999</v>
      </c>
      <c r="BF49" s="28">
        <f t="shared" si="36"/>
        <v>90.43553806587568</v>
      </c>
      <c r="BG49" s="29">
        <f t="shared" si="37"/>
        <v>87558.79000000015</v>
      </c>
      <c r="BH49" s="30">
        <v>12</v>
      </c>
      <c r="BI49" s="30"/>
    </row>
    <row r="50" spans="1:61" ht="12.75">
      <c r="A50" s="15">
        <v>45</v>
      </c>
      <c r="B50" s="16" t="s">
        <v>69</v>
      </c>
      <c r="C50" s="31">
        <v>3546.4</v>
      </c>
      <c r="D50" s="32"/>
      <c r="E50" s="19">
        <f t="shared" si="19"/>
        <v>63.9545027319018</v>
      </c>
      <c r="F50" s="20">
        <v>61920.11</v>
      </c>
      <c r="G50" s="21">
        <v>131.93</v>
      </c>
      <c r="H50" s="22">
        <v>127733.31</v>
      </c>
      <c r="I50" s="19">
        <f t="shared" si="20"/>
        <v>63.9545027319018</v>
      </c>
      <c r="J50" s="20">
        <v>61920.11</v>
      </c>
      <c r="K50" s="23">
        <v>144.56</v>
      </c>
      <c r="L50" s="24">
        <v>139961.55</v>
      </c>
      <c r="M50" s="19">
        <f t="shared" si="21"/>
        <v>63.9545027319018</v>
      </c>
      <c r="N50" s="20">
        <v>61920.11</v>
      </c>
      <c r="O50" s="25">
        <v>124.18</v>
      </c>
      <c r="P50" s="20">
        <v>120229.83</v>
      </c>
      <c r="Q50" s="19">
        <f t="shared" si="22"/>
        <v>63.9545027319018</v>
      </c>
      <c r="R50" s="20">
        <v>61920.11</v>
      </c>
      <c r="S50" s="26">
        <v>67.24</v>
      </c>
      <c r="T50" s="20">
        <v>65101.1</v>
      </c>
      <c r="U50" s="19">
        <f t="shared" si="23"/>
        <v>63.9545027319018</v>
      </c>
      <c r="V50" s="20">
        <v>61920.11</v>
      </c>
      <c r="W50" s="26">
        <v>36.53</v>
      </c>
      <c r="X50" s="20">
        <v>35367.98</v>
      </c>
      <c r="Y50" s="19">
        <f t="shared" si="24"/>
        <v>63.9545027319018</v>
      </c>
      <c r="Z50" s="20">
        <v>61920.11</v>
      </c>
      <c r="AA50" s="26">
        <v>0</v>
      </c>
      <c r="AB50" s="20">
        <v>0</v>
      </c>
      <c r="AC50" s="19">
        <f t="shared" si="25"/>
        <v>63.9545027319018</v>
      </c>
      <c r="AD50" s="20">
        <v>61920.11</v>
      </c>
      <c r="AE50" s="26">
        <v>0</v>
      </c>
      <c r="AF50" s="20">
        <v>0</v>
      </c>
      <c r="AG50" s="19">
        <f t="shared" si="26"/>
        <v>63.9545027319018</v>
      </c>
      <c r="AH50" s="20">
        <v>61920.11</v>
      </c>
      <c r="AI50" s="26">
        <v>0</v>
      </c>
      <c r="AJ50" s="20">
        <v>0</v>
      </c>
      <c r="AK50" s="19">
        <f t="shared" si="27"/>
        <v>63.9545027319018</v>
      </c>
      <c r="AL50" s="20">
        <v>61920.11</v>
      </c>
      <c r="AM50" s="26">
        <v>0</v>
      </c>
      <c r="AN50" s="20">
        <v>0</v>
      </c>
      <c r="AO50" s="19">
        <f t="shared" si="28"/>
        <v>63.9545027319018</v>
      </c>
      <c r="AP50" s="20">
        <v>61920.11</v>
      </c>
      <c r="AQ50" s="33">
        <v>61.02</v>
      </c>
      <c r="AR50" s="34">
        <v>59078.95</v>
      </c>
      <c r="AS50" s="19">
        <f t="shared" si="29"/>
        <v>63.9545027319018</v>
      </c>
      <c r="AT50" s="20">
        <v>61920.11</v>
      </c>
      <c r="AU50" s="33">
        <v>72.62</v>
      </c>
      <c r="AV50" s="34">
        <v>70309.96</v>
      </c>
      <c r="AW50" s="19">
        <f t="shared" si="30"/>
        <v>63.9545027319018</v>
      </c>
      <c r="AX50" s="20">
        <v>61920.11</v>
      </c>
      <c r="AY50" s="26">
        <v>75.89</v>
      </c>
      <c r="AZ50" s="20">
        <v>73475.94</v>
      </c>
      <c r="BA50" s="19">
        <f t="shared" si="31"/>
        <v>767.4540327828216</v>
      </c>
      <c r="BB50" s="20">
        <f t="shared" si="32"/>
        <v>743041.32</v>
      </c>
      <c r="BC50" s="27">
        <f t="shared" si="33"/>
        <v>0.01677687232122716</v>
      </c>
      <c r="BD50" s="26">
        <f t="shared" si="34"/>
        <v>713.97</v>
      </c>
      <c r="BE50" s="20">
        <f t="shared" si="35"/>
        <v>691258.6199999999</v>
      </c>
      <c r="BF50" s="28">
        <f t="shared" si="36"/>
        <v>53.4840327828216</v>
      </c>
      <c r="BG50" s="29">
        <f t="shared" si="37"/>
        <v>51782.70000000007</v>
      </c>
      <c r="BH50" s="30">
        <v>12</v>
      </c>
      <c r="BI50" s="30"/>
    </row>
    <row r="51" spans="1:61" ht="12.75">
      <c r="A51" s="15">
        <v>46</v>
      </c>
      <c r="B51" s="16" t="s">
        <v>70</v>
      </c>
      <c r="C51" s="31">
        <v>4474.1</v>
      </c>
      <c r="D51" s="32"/>
      <c r="E51" s="19">
        <f t="shared" si="19"/>
        <v>80.6843904605501</v>
      </c>
      <c r="F51" s="20">
        <v>78117.82</v>
      </c>
      <c r="G51" s="21">
        <v>135.02</v>
      </c>
      <c r="H51" s="22">
        <v>130725.01</v>
      </c>
      <c r="I51" s="19">
        <f t="shared" si="20"/>
        <v>80.6843904605501</v>
      </c>
      <c r="J51" s="20">
        <v>78117.82</v>
      </c>
      <c r="K51" s="23">
        <v>145.14</v>
      </c>
      <c r="L51" s="24">
        <v>140523.1</v>
      </c>
      <c r="M51" s="19">
        <f t="shared" si="21"/>
        <v>80.6843904605501</v>
      </c>
      <c r="N51" s="20">
        <v>78117.82</v>
      </c>
      <c r="O51" s="25">
        <v>126.74</v>
      </c>
      <c r="P51" s="20">
        <v>122708.4</v>
      </c>
      <c r="Q51" s="19">
        <f t="shared" si="22"/>
        <v>80.6843904605501</v>
      </c>
      <c r="R51" s="20">
        <v>78117.82</v>
      </c>
      <c r="S51" s="26">
        <v>61.33</v>
      </c>
      <c r="T51" s="20">
        <v>59379.09</v>
      </c>
      <c r="U51" s="19">
        <f t="shared" si="23"/>
        <v>80.6843904605501</v>
      </c>
      <c r="V51" s="20">
        <v>78117.82</v>
      </c>
      <c r="W51" s="26">
        <v>27.85</v>
      </c>
      <c r="X51" s="20">
        <v>26964.09</v>
      </c>
      <c r="Y51" s="19">
        <f t="shared" si="24"/>
        <v>80.6843904605501</v>
      </c>
      <c r="Z51" s="20">
        <v>78117.82</v>
      </c>
      <c r="AA51" s="26">
        <v>0</v>
      </c>
      <c r="AB51" s="20">
        <v>0</v>
      </c>
      <c r="AC51" s="19">
        <f t="shared" si="25"/>
        <v>80.6843904605501</v>
      </c>
      <c r="AD51" s="20">
        <v>78117.82</v>
      </c>
      <c r="AE51" s="26">
        <v>0</v>
      </c>
      <c r="AF51" s="20">
        <v>0</v>
      </c>
      <c r="AG51" s="19">
        <f t="shared" si="26"/>
        <v>80.6843904605501</v>
      </c>
      <c r="AH51" s="20">
        <v>78117.82</v>
      </c>
      <c r="AI51" s="26">
        <v>0</v>
      </c>
      <c r="AJ51" s="20">
        <v>0</v>
      </c>
      <c r="AK51" s="19">
        <f t="shared" si="27"/>
        <v>80.6843904605501</v>
      </c>
      <c r="AL51" s="20">
        <v>78117.82</v>
      </c>
      <c r="AM51" s="26">
        <v>0</v>
      </c>
      <c r="AN51" s="20">
        <v>0</v>
      </c>
      <c r="AO51" s="19">
        <f t="shared" si="28"/>
        <v>80.6843904605501</v>
      </c>
      <c r="AP51" s="20">
        <v>78117.82</v>
      </c>
      <c r="AQ51" s="26">
        <v>42.81</v>
      </c>
      <c r="AR51" s="20">
        <v>41448.21</v>
      </c>
      <c r="AS51" s="19">
        <f t="shared" si="29"/>
        <v>80.6843904605501</v>
      </c>
      <c r="AT51" s="20">
        <v>78117.82</v>
      </c>
      <c r="AU51" s="26">
        <v>75.27</v>
      </c>
      <c r="AV51" s="20">
        <v>72875.66</v>
      </c>
      <c r="AW51" s="19">
        <f t="shared" si="30"/>
        <v>80.6843904605501</v>
      </c>
      <c r="AX51" s="20">
        <v>78117.82</v>
      </c>
      <c r="AY51" s="26">
        <v>111.19</v>
      </c>
      <c r="AZ51" s="20">
        <v>107653.05</v>
      </c>
      <c r="BA51" s="19">
        <f t="shared" si="31"/>
        <v>968.212685526601</v>
      </c>
      <c r="BB51" s="20">
        <f t="shared" si="32"/>
        <v>937413.8400000003</v>
      </c>
      <c r="BC51" s="27">
        <f t="shared" si="33"/>
        <v>0.013510165917912724</v>
      </c>
      <c r="BD51" s="26">
        <f t="shared" si="34"/>
        <v>725.3499999999999</v>
      </c>
      <c r="BE51" s="20">
        <f t="shared" si="35"/>
        <v>702276.6100000001</v>
      </c>
      <c r="BF51" s="28">
        <f t="shared" si="36"/>
        <v>242.86268552660113</v>
      </c>
      <c r="BG51" s="29">
        <f t="shared" si="37"/>
        <v>235137.2300000002</v>
      </c>
      <c r="BH51" s="30">
        <v>12</v>
      </c>
      <c r="BI51" s="30"/>
    </row>
    <row r="52" spans="1:61" ht="12.75">
      <c r="A52" s="15">
        <v>47</v>
      </c>
      <c r="B52" s="16" t="s">
        <v>71</v>
      </c>
      <c r="C52" s="17">
        <v>3662.3</v>
      </c>
      <c r="D52" s="18"/>
      <c r="E52" s="19">
        <f t="shared" si="19"/>
        <v>66.04465032689865</v>
      </c>
      <c r="F52" s="20">
        <v>63943.77</v>
      </c>
      <c r="G52" s="35">
        <v>186.9</v>
      </c>
      <c r="H52" s="36">
        <v>180954.71</v>
      </c>
      <c r="I52" s="19">
        <f t="shared" si="20"/>
        <v>66.04465032689865</v>
      </c>
      <c r="J52" s="20">
        <v>63943.77</v>
      </c>
      <c r="K52" s="23">
        <v>25.36</v>
      </c>
      <c r="L52" s="24">
        <v>24553.3</v>
      </c>
      <c r="M52" s="19">
        <f t="shared" si="21"/>
        <v>66.04465032689865</v>
      </c>
      <c r="N52" s="20">
        <v>63943.77</v>
      </c>
      <c r="O52" s="25">
        <v>112.27</v>
      </c>
      <c r="P52" s="20">
        <v>108698.69</v>
      </c>
      <c r="Q52" s="19">
        <f t="shared" si="22"/>
        <v>66.04465032689865</v>
      </c>
      <c r="R52" s="20">
        <v>63943.77</v>
      </c>
      <c r="S52" s="33">
        <v>71.65</v>
      </c>
      <c r="T52" s="34">
        <v>69370.81</v>
      </c>
      <c r="U52" s="19">
        <f t="shared" si="23"/>
        <v>66.04465032689865</v>
      </c>
      <c r="V52" s="20">
        <v>63943.77</v>
      </c>
      <c r="W52" s="33">
        <v>6.22</v>
      </c>
      <c r="X52" s="34">
        <v>6022.14</v>
      </c>
      <c r="Y52" s="19">
        <f t="shared" si="24"/>
        <v>66.04465032689865</v>
      </c>
      <c r="Z52" s="20">
        <v>63943.77</v>
      </c>
      <c r="AA52" s="26">
        <v>0</v>
      </c>
      <c r="AB52" s="20">
        <v>0</v>
      </c>
      <c r="AC52" s="19">
        <f t="shared" si="25"/>
        <v>66.04465032689865</v>
      </c>
      <c r="AD52" s="20">
        <v>63943.77</v>
      </c>
      <c r="AE52" s="26">
        <v>0</v>
      </c>
      <c r="AF52" s="20">
        <v>0</v>
      </c>
      <c r="AG52" s="19">
        <f t="shared" si="26"/>
        <v>66.04465032689865</v>
      </c>
      <c r="AH52" s="20">
        <v>63943.77</v>
      </c>
      <c r="AI52" s="26">
        <v>0</v>
      </c>
      <c r="AJ52" s="20">
        <v>0</v>
      </c>
      <c r="AK52" s="19">
        <f t="shared" si="27"/>
        <v>66.04465032689865</v>
      </c>
      <c r="AL52" s="20">
        <v>63943.77</v>
      </c>
      <c r="AM52" s="26">
        <v>0</v>
      </c>
      <c r="AN52" s="20">
        <v>0</v>
      </c>
      <c r="AO52" s="19">
        <f t="shared" si="28"/>
        <v>66.04465032689865</v>
      </c>
      <c r="AP52" s="20">
        <v>63943.77</v>
      </c>
      <c r="AQ52" s="33">
        <v>74.9</v>
      </c>
      <c r="AR52" s="34">
        <v>72517.43</v>
      </c>
      <c r="AS52" s="19">
        <f t="shared" si="29"/>
        <v>66.04465032689865</v>
      </c>
      <c r="AT52" s="20">
        <v>63943.77</v>
      </c>
      <c r="AU52" s="33">
        <v>87.1</v>
      </c>
      <c r="AV52" s="34">
        <v>84329.35</v>
      </c>
      <c r="AW52" s="19">
        <f t="shared" si="30"/>
        <v>66.04465032689865</v>
      </c>
      <c r="AX52" s="20">
        <v>63943.77</v>
      </c>
      <c r="AY52" s="26">
        <v>43.8</v>
      </c>
      <c r="AZ52" s="20">
        <v>42406.72</v>
      </c>
      <c r="BA52" s="19">
        <f t="shared" si="31"/>
        <v>792.5358039227835</v>
      </c>
      <c r="BB52" s="20">
        <f t="shared" si="32"/>
        <v>767325.2400000001</v>
      </c>
      <c r="BC52" s="27">
        <f t="shared" si="33"/>
        <v>0.013839208511955144</v>
      </c>
      <c r="BD52" s="26">
        <f t="shared" si="34"/>
        <v>608.1999999999999</v>
      </c>
      <c r="BE52" s="20">
        <f t="shared" si="35"/>
        <v>588853.1499999999</v>
      </c>
      <c r="BF52" s="28">
        <f t="shared" si="36"/>
        <v>184.3358039227836</v>
      </c>
      <c r="BG52" s="29">
        <f t="shared" si="37"/>
        <v>178472.0900000002</v>
      </c>
      <c r="BH52" s="30">
        <v>12</v>
      </c>
      <c r="BI52" s="30"/>
    </row>
    <row r="53" spans="1:61" ht="12.75">
      <c r="A53" s="15">
        <v>48</v>
      </c>
      <c r="B53" s="16" t="s">
        <v>72</v>
      </c>
      <c r="C53" s="31">
        <v>3637.6</v>
      </c>
      <c r="D53" s="32"/>
      <c r="E53" s="19">
        <f t="shared" si="19"/>
        <v>65.60102872370094</v>
      </c>
      <c r="F53" s="20">
        <v>63514.26</v>
      </c>
      <c r="G53" s="21">
        <v>110.21</v>
      </c>
      <c r="H53" s="22">
        <v>106704.22</v>
      </c>
      <c r="I53" s="19">
        <f t="shared" si="20"/>
        <v>65.59922122723846</v>
      </c>
      <c r="J53" s="20">
        <v>63512.51</v>
      </c>
      <c r="K53" s="23">
        <v>119.04</v>
      </c>
      <c r="L53" s="24">
        <v>115253.34</v>
      </c>
      <c r="M53" s="19">
        <f t="shared" si="21"/>
        <v>65.59922122723846</v>
      </c>
      <c r="N53" s="20">
        <v>63512.51</v>
      </c>
      <c r="O53" s="25">
        <v>100.88</v>
      </c>
      <c r="P53" s="20">
        <v>97671.01</v>
      </c>
      <c r="Q53" s="19">
        <f t="shared" si="22"/>
        <v>65.59922122723846</v>
      </c>
      <c r="R53" s="20">
        <v>63512.51</v>
      </c>
      <c r="S53" s="26">
        <v>48.54</v>
      </c>
      <c r="T53" s="20">
        <v>46995.94</v>
      </c>
      <c r="U53" s="19">
        <f t="shared" si="23"/>
        <v>64.56228632809676</v>
      </c>
      <c r="V53" s="20">
        <v>62508.56</v>
      </c>
      <c r="W53" s="26">
        <v>22.32</v>
      </c>
      <c r="X53" s="20">
        <v>21610</v>
      </c>
      <c r="Y53" s="19">
        <f t="shared" si="24"/>
        <v>66.63615612638016</v>
      </c>
      <c r="Z53" s="20">
        <v>64516.46</v>
      </c>
      <c r="AA53" s="26">
        <v>0</v>
      </c>
      <c r="AB53" s="20">
        <v>0</v>
      </c>
      <c r="AC53" s="19">
        <f t="shared" si="25"/>
        <v>65.59922122723846</v>
      </c>
      <c r="AD53" s="20">
        <v>63512.51</v>
      </c>
      <c r="AE53" s="26">
        <v>0</v>
      </c>
      <c r="AF53" s="20">
        <v>0</v>
      </c>
      <c r="AG53" s="19">
        <f t="shared" si="26"/>
        <v>65.59922122723846</v>
      </c>
      <c r="AH53" s="20">
        <v>63512.51</v>
      </c>
      <c r="AI53" s="26">
        <v>0</v>
      </c>
      <c r="AJ53" s="20">
        <v>0</v>
      </c>
      <c r="AK53" s="19">
        <f t="shared" si="27"/>
        <v>65.59922122723846</v>
      </c>
      <c r="AL53" s="20">
        <v>63512.51</v>
      </c>
      <c r="AM53" s="26">
        <v>0</v>
      </c>
      <c r="AN53" s="20">
        <v>0</v>
      </c>
      <c r="AO53" s="19">
        <f t="shared" si="28"/>
        <v>65.59922122723846</v>
      </c>
      <c r="AP53" s="20">
        <v>63512.51</v>
      </c>
      <c r="AQ53" s="26">
        <v>31.68</v>
      </c>
      <c r="AR53" s="20">
        <v>30672.26</v>
      </c>
      <c r="AS53" s="19">
        <f t="shared" si="29"/>
        <v>65.59922122723846</v>
      </c>
      <c r="AT53" s="20">
        <v>63512.51</v>
      </c>
      <c r="AU53" s="26">
        <v>55</v>
      </c>
      <c r="AV53" s="20">
        <v>53250.45</v>
      </c>
      <c r="AW53" s="19">
        <f t="shared" si="30"/>
        <v>65.59922122723846</v>
      </c>
      <c r="AX53" s="20">
        <v>63512.51</v>
      </c>
      <c r="AY53" s="26">
        <v>82.72</v>
      </c>
      <c r="AZ53" s="20">
        <v>80088.68</v>
      </c>
      <c r="BA53" s="19">
        <f t="shared" si="31"/>
        <v>787.1924622233239</v>
      </c>
      <c r="BB53" s="20">
        <f t="shared" si="32"/>
        <v>762151.87</v>
      </c>
      <c r="BC53" s="27">
        <f t="shared" si="33"/>
        <v>0.01306699472179459</v>
      </c>
      <c r="BD53" s="26">
        <f t="shared" si="34"/>
        <v>570.39</v>
      </c>
      <c r="BE53" s="20">
        <f t="shared" si="35"/>
        <v>552245.9</v>
      </c>
      <c r="BF53" s="28">
        <f t="shared" si="36"/>
        <v>216.80246222332391</v>
      </c>
      <c r="BG53" s="29">
        <f t="shared" si="37"/>
        <v>209905.96999999997</v>
      </c>
      <c r="BH53" s="30">
        <v>12</v>
      </c>
      <c r="BI53" s="30"/>
    </row>
    <row r="54" spans="1:61" ht="12.75">
      <c r="A54" s="15">
        <v>49</v>
      </c>
      <c r="B54" s="16" t="s">
        <v>73</v>
      </c>
      <c r="C54" s="17">
        <v>4475.6</v>
      </c>
      <c r="D54" s="18"/>
      <c r="E54" s="19">
        <f t="shared" si="19"/>
        <v>80.71140995052625</v>
      </c>
      <c r="F54" s="20">
        <v>78143.98</v>
      </c>
      <c r="G54" s="35">
        <v>199.17</v>
      </c>
      <c r="H54" s="36">
        <v>192834.4</v>
      </c>
      <c r="I54" s="19">
        <f t="shared" si="20"/>
        <v>80.71140995052625</v>
      </c>
      <c r="J54" s="20">
        <v>78143.98</v>
      </c>
      <c r="K54" s="23">
        <v>95.68</v>
      </c>
      <c r="L54" s="24">
        <v>92636.42</v>
      </c>
      <c r="M54" s="19">
        <f t="shared" si="21"/>
        <v>80.71140995052625</v>
      </c>
      <c r="N54" s="20">
        <v>78143.98</v>
      </c>
      <c r="O54" s="40">
        <v>133.81</v>
      </c>
      <c r="P54" s="34">
        <v>129553.5</v>
      </c>
      <c r="Q54" s="19">
        <f t="shared" si="22"/>
        <v>80.71140995052625</v>
      </c>
      <c r="R54" s="20">
        <v>78143.98</v>
      </c>
      <c r="S54" s="26">
        <v>80.69</v>
      </c>
      <c r="T54" s="20">
        <v>78123.25</v>
      </c>
      <c r="U54" s="19">
        <f t="shared" si="23"/>
        <v>80.71140995052625</v>
      </c>
      <c r="V54" s="20">
        <v>78143.98</v>
      </c>
      <c r="W54" s="26">
        <v>36.23</v>
      </c>
      <c r="X54" s="20">
        <v>35077.52</v>
      </c>
      <c r="Y54" s="19">
        <f t="shared" si="24"/>
        <v>80.71140995052625</v>
      </c>
      <c r="Z54" s="20">
        <v>78143.98</v>
      </c>
      <c r="AA54" s="26">
        <v>0</v>
      </c>
      <c r="AB54" s="20">
        <v>0</v>
      </c>
      <c r="AC54" s="19">
        <f t="shared" si="25"/>
        <v>80.71140995052625</v>
      </c>
      <c r="AD54" s="20">
        <v>78143.98</v>
      </c>
      <c r="AE54" s="26">
        <v>0</v>
      </c>
      <c r="AF54" s="20">
        <v>0</v>
      </c>
      <c r="AG54" s="19">
        <f t="shared" si="26"/>
        <v>80.71140995052625</v>
      </c>
      <c r="AH54" s="20">
        <v>78143.98</v>
      </c>
      <c r="AI54" s="26">
        <v>0</v>
      </c>
      <c r="AJ54" s="20">
        <v>0</v>
      </c>
      <c r="AK54" s="19">
        <f t="shared" si="27"/>
        <v>80.71140995052625</v>
      </c>
      <c r="AL54" s="20">
        <v>78143.98</v>
      </c>
      <c r="AM54" s="26">
        <v>0</v>
      </c>
      <c r="AN54" s="20">
        <v>0</v>
      </c>
      <c r="AO54" s="19">
        <f t="shared" si="28"/>
        <v>80.71140995052625</v>
      </c>
      <c r="AP54" s="20">
        <v>78143.98</v>
      </c>
      <c r="AQ54" s="26">
        <v>54.63</v>
      </c>
      <c r="AR54" s="20">
        <v>52892.22</v>
      </c>
      <c r="AS54" s="19">
        <f t="shared" si="29"/>
        <v>80.71140995052625</v>
      </c>
      <c r="AT54" s="20">
        <v>78143.98</v>
      </c>
      <c r="AU54" s="26">
        <v>93.91</v>
      </c>
      <c r="AV54" s="20">
        <v>90922.72</v>
      </c>
      <c r="AW54" s="19">
        <f t="shared" si="30"/>
        <v>80.71140995052625</v>
      </c>
      <c r="AX54" s="20">
        <v>78143.98</v>
      </c>
      <c r="AY54" s="26">
        <v>136.32</v>
      </c>
      <c r="AZ54" s="20">
        <v>131983.66</v>
      </c>
      <c r="BA54" s="19">
        <f t="shared" si="31"/>
        <v>968.5369194063147</v>
      </c>
      <c r="BB54" s="20">
        <f t="shared" si="32"/>
        <v>937727.7599999999</v>
      </c>
      <c r="BC54" s="27">
        <f t="shared" si="33"/>
        <v>0.01546235886436083</v>
      </c>
      <c r="BD54" s="26">
        <f t="shared" si="34"/>
        <v>830.44</v>
      </c>
      <c r="BE54" s="20">
        <f t="shared" si="35"/>
        <v>804023.69</v>
      </c>
      <c r="BF54" s="28">
        <f t="shared" si="36"/>
        <v>138.09691940631467</v>
      </c>
      <c r="BG54" s="29">
        <f t="shared" si="37"/>
        <v>133704.06999999995</v>
      </c>
      <c r="BH54" s="30">
        <v>12</v>
      </c>
      <c r="BI54" s="30"/>
    </row>
    <row r="55" spans="1:61" ht="12.75">
      <c r="A55" s="15">
        <v>50</v>
      </c>
      <c r="B55" s="16" t="s">
        <v>74</v>
      </c>
      <c r="C55" s="31">
        <v>3549.6</v>
      </c>
      <c r="D55" s="32"/>
      <c r="E55" s="19">
        <f t="shared" si="19"/>
        <v>64.0194486619362</v>
      </c>
      <c r="F55" s="20">
        <v>61982.99</v>
      </c>
      <c r="G55" s="21">
        <v>110.78</v>
      </c>
      <c r="H55" s="22">
        <v>107256.09</v>
      </c>
      <c r="I55" s="19">
        <f t="shared" si="20"/>
        <v>64.0194486619362</v>
      </c>
      <c r="J55" s="20">
        <v>61982.99</v>
      </c>
      <c r="K55" s="23">
        <v>121.96</v>
      </c>
      <c r="L55" s="24">
        <v>118080.45</v>
      </c>
      <c r="M55" s="19">
        <f t="shared" si="21"/>
        <v>64.0194486619362</v>
      </c>
      <c r="N55" s="20">
        <v>61982.99</v>
      </c>
      <c r="O55" s="25">
        <v>105.09</v>
      </c>
      <c r="P55" s="20">
        <v>101747.09</v>
      </c>
      <c r="Q55" s="19">
        <f t="shared" si="22"/>
        <v>64.0194486619362</v>
      </c>
      <c r="R55" s="20">
        <v>61982.99</v>
      </c>
      <c r="S55" s="26">
        <v>60.05</v>
      </c>
      <c r="T55" s="20">
        <v>58139.81</v>
      </c>
      <c r="U55" s="19">
        <f t="shared" si="23"/>
        <v>64.0194486619362</v>
      </c>
      <c r="V55" s="20">
        <v>61982.99</v>
      </c>
      <c r="W55" s="26">
        <v>27.85</v>
      </c>
      <c r="X55" s="20">
        <v>26964.09</v>
      </c>
      <c r="Y55" s="19">
        <f t="shared" si="24"/>
        <v>64.0194486619362</v>
      </c>
      <c r="Z55" s="20">
        <v>61982.99</v>
      </c>
      <c r="AA55" s="26">
        <v>0</v>
      </c>
      <c r="AB55" s="20">
        <v>0</v>
      </c>
      <c r="AC55" s="19">
        <f t="shared" si="25"/>
        <v>64.0194486619362</v>
      </c>
      <c r="AD55" s="20">
        <v>61982.99</v>
      </c>
      <c r="AE55" s="26">
        <v>0</v>
      </c>
      <c r="AF55" s="20">
        <v>0</v>
      </c>
      <c r="AG55" s="19">
        <f t="shared" si="26"/>
        <v>64.0194486619362</v>
      </c>
      <c r="AH55" s="20">
        <v>61982.99</v>
      </c>
      <c r="AI55" s="26">
        <v>0</v>
      </c>
      <c r="AJ55" s="20">
        <v>0</v>
      </c>
      <c r="AK55" s="19">
        <f t="shared" si="27"/>
        <v>64.0194486619362</v>
      </c>
      <c r="AL55" s="20">
        <v>61982.99</v>
      </c>
      <c r="AM55" s="26">
        <v>0</v>
      </c>
      <c r="AN55" s="20">
        <v>0</v>
      </c>
      <c r="AO55" s="19">
        <f t="shared" si="28"/>
        <v>63.94735537446164</v>
      </c>
      <c r="AP55" s="20">
        <v>61913.19</v>
      </c>
      <c r="AQ55" s="33">
        <v>62.73</v>
      </c>
      <c r="AR55" s="34">
        <v>60734.56</v>
      </c>
      <c r="AS55" s="19">
        <f t="shared" si="29"/>
        <v>64.01223933318875</v>
      </c>
      <c r="AT55" s="20">
        <v>61976.01</v>
      </c>
      <c r="AU55" s="33">
        <v>78.02</v>
      </c>
      <c r="AV55" s="34">
        <v>75538.18</v>
      </c>
      <c r="AW55" s="19">
        <f t="shared" si="30"/>
        <v>64.01223933318875</v>
      </c>
      <c r="AX55" s="20">
        <v>61976.01</v>
      </c>
      <c r="AY55" s="33">
        <v>110.92</v>
      </c>
      <c r="AZ55" s="34">
        <v>107391.63</v>
      </c>
      <c r="BA55" s="19">
        <f t="shared" si="31"/>
        <v>768.1468719982647</v>
      </c>
      <c r="BB55" s="20">
        <f t="shared" si="32"/>
        <v>743712.12</v>
      </c>
      <c r="BC55" s="27">
        <f t="shared" si="33"/>
        <v>0.015903200360604015</v>
      </c>
      <c r="BD55" s="26">
        <f t="shared" si="34"/>
        <v>677.4000000000001</v>
      </c>
      <c r="BE55" s="20">
        <f t="shared" si="35"/>
        <v>655851.9</v>
      </c>
      <c r="BF55" s="28">
        <f t="shared" si="36"/>
        <v>90.74687199826462</v>
      </c>
      <c r="BG55" s="29">
        <f t="shared" si="37"/>
        <v>87860.21999999997</v>
      </c>
      <c r="BH55" s="30">
        <v>12</v>
      </c>
      <c r="BI55" s="30"/>
    </row>
    <row r="56" spans="1:61" ht="12.75">
      <c r="A56" s="15">
        <v>51</v>
      </c>
      <c r="B56" s="16" t="s">
        <v>75</v>
      </c>
      <c r="C56" s="31">
        <v>2283.5</v>
      </c>
      <c r="D56" s="32"/>
      <c r="E56" s="19">
        <f t="shared" si="19"/>
        <v>41.17984073374028</v>
      </c>
      <c r="F56" s="20">
        <v>39869.91</v>
      </c>
      <c r="G56" s="35">
        <v>116.27</v>
      </c>
      <c r="H56" s="36">
        <v>112571.45</v>
      </c>
      <c r="I56" s="19">
        <f t="shared" si="20"/>
        <v>41.17984073374028</v>
      </c>
      <c r="J56" s="20">
        <v>39869.91</v>
      </c>
      <c r="K56" s="23">
        <v>46.33</v>
      </c>
      <c r="L56" s="24">
        <v>44856.24</v>
      </c>
      <c r="M56" s="19">
        <f t="shared" si="21"/>
        <v>41.17984073374028</v>
      </c>
      <c r="N56" s="20">
        <v>39869.91</v>
      </c>
      <c r="O56" s="25">
        <v>71.95</v>
      </c>
      <c r="P56" s="20">
        <v>69661.27</v>
      </c>
      <c r="Q56" s="19">
        <f t="shared" si="22"/>
        <v>41.17984073374028</v>
      </c>
      <c r="R56" s="20">
        <v>39869.91</v>
      </c>
      <c r="S56" s="26">
        <v>37.64</v>
      </c>
      <c r="T56" s="20">
        <v>36442.67</v>
      </c>
      <c r="U56" s="19">
        <f t="shared" si="23"/>
        <v>41.17984073374028</v>
      </c>
      <c r="V56" s="20">
        <v>39869.91</v>
      </c>
      <c r="W56" s="26">
        <v>10.93</v>
      </c>
      <c r="X56" s="20">
        <v>10582.32</v>
      </c>
      <c r="Y56" s="19">
        <f t="shared" si="24"/>
        <v>41.17984073374028</v>
      </c>
      <c r="Z56" s="20">
        <v>39869.91</v>
      </c>
      <c r="AA56" s="26">
        <v>0</v>
      </c>
      <c r="AB56" s="20">
        <v>0</v>
      </c>
      <c r="AC56" s="19">
        <f t="shared" si="25"/>
        <v>41.17984073374028</v>
      </c>
      <c r="AD56" s="20">
        <v>39869.91</v>
      </c>
      <c r="AE56" s="26">
        <v>0</v>
      </c>
      <c r="AF56" s="20">
        <v>0</v>
      </c>
      <c r="AG56" s="19">
        <f t="shared" si="26"/>
        <v>41.17984073374028</v>
      </c>
      <c r="AH56" s="20">
        <v>39869.91</v>
      </c>
      <c r="AI56" s="26">
        <v>0</v>
      </c>
      <c r="AJ56" s="20">
        <v>0</v>
      </c>
      <c r="AK56" s="19">
        <f t="shared" si="27"/>
        <v>41.17984073374028</v>
      </c>
      <c r="AL56" s="20">
        <v>39869.91</v>
      </c>
      <c r="AM56" s="26">
        <v>0</v>
      </c>
      <c r="AN56" s="20">
        <v>0</v>
      </c>
      <c r="AO56" s="19">
        <f t="shared" si="28"/>
        <v>41.17984073374028</v>
      </c>
      <c r="AP56" s="20">
        <v>39869.91</v>
      </c>
      <c r="AQ56" s="33">
        <v>42.75</v>
      </c>
      <c r="AR56" s="34">
        <v>41390.12</v>
      </c>
      <c r="AS56" s="19">
        <f t="shared" si="29"/>
        <v>41.17984073374028</v>
      </c>
      <c r="AT56" s="20">
        <v>39869.91</v>
      </c>
      <c r="AU56" s="33">
        <v>55.62</v>
      </c>
      <c r="AV56" s="34">
        <v>53850.73</v>
      </c>
      <c r="AW56" s="19">
        <f t="shared" si="30"/>
        <v>41.17984073374028</v>
      </c>
      <c r="AX56" s="20">
        <v>39869.91</v>
      </c>
      <c r="AY56" s="26">
        <v>47.52</v>
      </c>
      <c r="AZ56" s="20">
        <v>46008.39</v>
      </c>
      <c r="BA56" s="19">
        <f t="shared" si="31"/>
        <v>494.1580888048832</v>
      </c>
      <c r="BB56" s="20">
        <f t="shared" si="32"/>
        <v>478438.92000000016</v>
      </c>
      <c r="BC56" s="27">
        <f t="shared" si="33"/>
        <v>0.015656156484928106</v>
      </c>
      <c r="BD56" s="26">
        <f t="shared" si="34"/>
        <v>429.01</v>
      </c>
      <c r="BE56" s="20">
        <f t="shared" si="35"/>
        <v>415363.19</v>
      </c>
      <c r="BF56" s="28">
        <f t="shared" si="36"/>
        <v>65.14808880488323</v>
      </c>
      <c r="BG56" s="29">
        <f t="shared" si="37"/>
        <v>63075.730000000156</v>
      </c>
      <c r="BH56" s="30">
        <v>12</v>
      </c>
      <c r="BI56" s="30"/>
    </row>
    <row r="57" spans="1:61" ht="12" customHeight="1">
      <c r="A57" s="15">
        <v>52</v>
      </c>
      <c r="B57" s="16" t="s">
        <v>76</v>
      </c>
      <c r="C57" s="17">
        <v>2209.1</v>
      </c>
      <c r="D57" s="18"/>
      <c r="E57" s="19">
        <f t="shared" si="19"/>
        <v>39.83812061682109</v>
      </c>
      <c r="F57" s="20">
        <v>38570.87</v>
      </c>
      <c r="G57" s="21">
        <v>76.97</v>
      </c>
      <c r="H57" s="22">
        <v>74521.58</v>
      </c>
      <c r="I57" s="19">
        <f t="shared" si="20"/>
        <v>39.83812061682109</v>
      </c>
      <c r="J57" s="20">
        <v>38570.87</v>
      </c>
      <c r="K57" s="33">
        <v>84.67</v>
      </c>
      <c r="L57" s="36">
        <v>81976.64</v>
      </c>
      <c r="M57" s="19">
        <f t="shared" si="21"/>
        <v>39.83812061682109</v>
      </c>
      <c r="N57" s="20">
        <v>38570.87</v>
      </c>
      <c r="O57" s="40">
        <v>74.4</v>
      </c>
      <c r="P57" s="34">
        <v>72033.34</v>
      </c>
      <c r="Q57" s="19">
        <f t="shared" si="22"/>
        <v>39.83812061682109</v>
      </c>
      <c r="R57" s="20">
        <v>38570.87</v>
      </c>
      <c r="S57" s="33">
        <v>34.49</v>
      </c>
      <c r="T57" s="34">
        <v>33392.87</v>
      </c>
      <c r="U57" s="19">
        <f t="shared" si="23"/>
        <v>39.83812061682109</v>
      </c>
      <c r="V57" s="20">
        <v>38570.87</v>
      </c>
      <c r="W57" s="33">
        <v>2.76</v>
      </c>
      <c r="X57" s="34">
        <v>2672.2</v>
      </c>
      <c r="Y57" s="19">
        <f t="shared" si="24"/>
        <v>39.83812061682109</v>
      </c>
      <c r="Z57" s="20">
        <v>38570.87</v>
      </c>
      <c r="AA57" s="26">
        <v>0</v>
      </c>
      <c r="AB57" s="20">
        <v>0</v>
      </c>
      <c r="AC57" s="19">
        <f t="shared" si="25"/>
        <v>39.83812061682109</v>
      </c>
      <c r="AD57" s="20">
        <v>38570.87</v>
      </c>
      <c r="AE57" s="26">
        <v>0</v>
      </c>
      <c r="AF57" s="20">
        <v>0</v>
      </c>
      <c r="AG57" s="19">
        <f t="shared" si="26"/>
        <v>39.83812061682109</v>
      </c>
      <c r="AH57" s="20">
        <v>38570.87</v>
      </c>
      <c r="AI57" s="26">
        <v>0</v>
      </c>
      <c r="AJ57" s="20">
        <v>0</v>
      </c>
      <c r="AK57" s="19">
        <f t="shared" si="27"/>
        <v>39.83812061682109</v>
      </c>
      <c r="AL57" s="20">
        <v>38570.87</v>
      </c>
      <c r="AM57" s="26">
        <v>0</v>
      </c>
      <c r="AN57" s="20">
        <v>0</v>
      </c>
      <c r="AO57" s="19">
        <f t="shared" si="28"/>
        <v>39.83812061682109</v>
      </c>
      <c r="AP57" s="20">
        <v>38570.87</v>
      </c>
      <c r="AQ57" s="26">
        <v>26.89</v>
      </c>
      <c r="AR57" s="20">
        <v>26034.63</v>
      </c>
      <c r="AS57" s="19">
        <f t="shared" si="29"/>
        <v>39.83812061682109</v>
      </c>
      <c r="AT57" s="20">
        <v>38570.87</v>
      </c>
      <c r="AU57" s="26">
        <v>41.1</v>
      </c>
      <c r="AV57" s="20">
        <v>39792.61</v>
      </c>
      <c r="AW57" s="19">
        <f t="shared" si="30"/>
        <v>39.83812061682109</v>
      </c>
      <c r="AX57" s="20">
        <v>38570.87</v>
      </c>
      <c r="AY57" s="26">
        <v>65.77</v>
      </c>
      <c r="AZ57" s="20">
        <v>63677.86</v>
      </c>
      <c r="BA57" s="19">
        <f t="shared" si="31"/>
        <v>478.0574474018529</v>
      </c>
      <c r="BB57" s="20">
        <f t="shared" si="32"/>
        <v>462850.44</v>
      </c>
      <c r="BC57" s="27">
        <f t="shared" si="33"/>
        <v>0.015355046549877023</v>
      </c>
      <c r="BD57" s="26">
        <f t="shared" si="34"/>
        <v>407.04999999999995</v>
      </c>
      <c r="BE57" s="20">
        <f t="shared" si="35"/>
        <v>394101.73</v>
      </c>
      <c r="BF57" s="28">
        <f t="shared" si="36"/>
        <v>71.00744740185297</v>
      </c>
      <c r="BG57" s="29">
        <f t="shared" si="37"/>
        <v>68748.71000000002</v>
      </c>
      <c r="BH57" s="30">
        <v>12</v>
      </c>
      <c r="BI57" s="30"/>
    </row>
    <row r="58" spans="1:61" ht="12.75" customHeight="1">
      <c r="A58" s="15">
        <v>53</v>
      </c>
      <c r="B58" s="16" t="s">
        <v>77</v>
      </c>
      <c r="C58" s="31">
        <v>2477.7</v>
      </c>
      <c r="D58" s="32"/>
      <c r="E58" s="19">
        <f t="shared" si="19"/>
        <v>44.681973579566</v>
      </c>
      <c r="F58" s="20">
        <v>43260.64</v>
      </c>
      <c r="G58" s="21">
        <v>84.98</v>
      </c>
      <c r="H58" s="22">
        <v>82276.79</v>
      </c>
      <c r="I58" s="19">
        <f t="shared" si="20"/>
        <v>44.681973579566</v>
      </c>
      <c r="J58" s="20">
        <v>43260.64</v>
      </c>
      <c r="K58" s="23">
        <v>86.53</v>
      </c>
      <c r="L58" s="24">
        <v>83777.48</v>
      </c>
      <c r="M58" s="19">
        <f t="shared" si="21"/>
        <v>44.681973579566</v>
      </c>
      <c r="N58" s="20">
        <v>43260.64</v>
      </c>
      <c r="O58" s="25">
        <v>67.12</v>
      </c>
      <c r="P58" s="20">
        <v>64984.91</v>
      </c>
      <c r="Q58" s="19">
        <f t="shared" si="22"/>
        <v>44.681973579566</v>
      </c>
      <c r="R58" s="20">
        <v>43260.64</v>
      </c>
      <c r="S58" s="26">
        <v>38.72</v>
      </c>
      <c r="T58" s="20">
        <v>37488.32</v>
      </c>
      <c r="U58" s="19">
        <f t="shared" si="23"/>
        <v>44.681973579566</v>
      </c>
      <c r="V58" s="20">
        <v>43260.64</v>
      </c>
      <c r="W58" s="26">
        <v>11.17</v>
      </c>
      <c r="X58" s="20">
        <v>10814.68</v>
      </c>
      <c r="Y58" s="19">
        <f t="shared" si="24"/>
        <v>44.681973579566</v>
      </c>
      <c r="Z58" s="20">
        <v>43260.64</v>
      </c>
      <c r="AA58" s="26">
        <v>0</v>
      </c>
      <c r="AB58" s="20">
        <v>0</v>
      </c>
      <c r="AC58" s="19">
        <f t="shared" si="25"/>
        <v>44.681973579566</v>
      </c>
      <c r="AD58" s="20">
        <v>43260.64</v>
      </c>
      <c r="AE58" s="26">
        <v>0</v>
      </c>
      <c r="AF58" s="20">
        <v>0</v>
      </c>
      <c r="AG58" s="19">
        <f t="shared" si="26"/>
        <v>44.681973579566</v>
      </c>
      <c r="AH58" s="20">
        <v>43260.64</v>
      </c>
      <c r="AI58" s="26">
        <v>0</v>
      </c>
      <c r="AJ58" s="20">
        <v>0</v>
      </c>
      <c r="AK58" s="19">
        <f t="shared" si="27"/>
        <v>44.681973579566</v>
      </c>
      <c r="AL58" s="20">
        <v>43260.64</v>
      </c>
      <c r="AM58" s="26">
        <v>0</v>
      </c>
      <c r="AN58" s="20">
        <v>0</v>
      </c>
      <c r="AO58" s="19">
        <f t="shared" si="28"/>
        <v>44.681973579566</v>
      </c>
      <c r="AP58" s="20">
        <v>43260.64</v>
      </c>
      <c r="AQ58" s="26">
        <v>33.03</v>
      </c>
      <c r="AR58" s="20">
        <v>31979.32</v>
      </c>
      <c r="AS58" s="19">
        <f t="shared" si="29"/>
        <v>44.681973579566</v>
      </c>
      <c r="AT58" s="20">
        <v>43260.64</v>
      </c>
      <c r="AU58" s="26">
        <v>41.07</v>
      </c>
      <c r="AV58" s="20">
        <v>39763.56</v>
      </c>
      <c r="AW58" s="19">
        <f t="shared" si="30"/>
        <v>44.681973579566</v>
      </c>
      <c r="AX58" s="20">
        <v>43260.64</v>
      </c>
      <c r="AY58" s="26">
        <v>66.72</v>
      </c>
      <c r="AZ58" s="20">
        <v>64597.64</v>
      </c>
      <c r="BA58" s="19">
        <f t="shared" si="31"/>
        <v>536.1836829547918</v>
      </c>
      <c r="BB58" s="20">
        <f t="shared" si="32"/>
        <v>519127.6800000001</v>
      </c>
      <c r="BC58" s="27">
        <f t="shared" si="33"/>
        <v>0.014440139376572361</v>
      </c>
      <c r="BD58" s="26">
        <f t="shared" si="34"/>
        <v>429.34000000000003</v>
      </c>
      <c r="BE58" s="20">
        <f t="shared" si="35"/>
        <v>415682.7</v>
      </c>
      <c r="BF58" s="28">
        <f t="shared" si="36"/>
        <v>106.8436829547918</v>
      </c>
      <c r="BG58" s="29">
        <f t="shared" si="37"/>
        <v>103444.9800000001</v>
      </c>
      <c r="BH58" s="30">
        <v>12</v>
      </c>
      <c r="BI58" s="30"/>
    </row>
    <row r="59" spans="1:61" ht="12.75">
      <c r="A59" s="15">
        <v>54</v>
      </c>
      <c r="B59" s="16" t="s">
        <v>78</v>
      </c>
      <c r="C59" s="31">
        <v>3186.7</v>
      </c>
      <c r="D59" s="32"/>
      <c r="E59" s="19">
        <f t="shared" si="19"/>
        <v>57.46784205579483</v>
      </c>
      <c r="F59" s="20">
        <v>55639.79</v>
      </c>
      <c r="G59" s="21">
        <v>76.05</v>
      </c>
      <c r="H59" s="22">
        <v>73630.85</v>
      </c>
      <c r="I59" s="19">
        <f t="shared" si="20"/>
        <v>57.46784205579483</v>
      </c>
      <c r="J59" s="20">
        <v>55639.79</v>
      </c>
      <c r="K59" s="23">
        <v>77.79</v>
      </c>
      <c r="L59" s="24">
        <v>75315.5</v>
      </c>
      <c r="M59" s="19">
        <f t="shared" si="21"/>
        <v>57.46784205579483</v>
      </c>
      <c r="N59" s="20">
        <v>55639.79</v>
      </c>
      <c r="O59" s="25">
        <v>69.63</v>
      </c>
      <c r="P59" s="20">
        <v>67415.07</v>
      </c>
      <c r="Q59" s="19">
        <f t="shared" si="22"/>
        <v>57.46784205579483</v>
      </c>
      <c r="R59" s="20">
        <v>55639.79</v>
      </c>
      <c r="S59" s="26">
        <v>36.9</v>
      </c>
      <c r="T59" s="20">
        <v>35726.21</v>
      </c>
      <c r="U59" s="19">
        <f t="shared" si="23"/>
        <v>57.46784205579483</v>
      </c>
      <c r="V59" s="20">
        <v>55639.79</v>
      </c>
      <c r="W59" s="26">
        <v>9.87</v>
      </c>
      <c r="X59" s="20">
        <v>9556.04</v>
      </c>
      <c r="Y59" s="19">
        <f t="shared" si="24"/>
        <v>57.46784205579483</v>
      </c>
      <c r="Z59" s="20">
        <v>55639.79</v>
      </c>
      <c r="AA59" s="26">
        <v>0</v>
      </c>
      <c r="AB59" s="20">
        <v>0</v>
      </c>
      <c r="AC59" s="19">
        <f t="shared" si="25"/>
        <v>57.46784205579483</v>
      </c>
      <c r="AD59" s="20">
        <v>55639.79</v>
      </c>
      <c r="AE59" s="26">
        <v>0</v>
      </c>
      <c r="AF59" s="20">
        <v>0</v>
      </c>
      <c r="AG59" s="19">
        <f t="shared" si="26"/>
        <v>57.46784205579483</v>
      </c>
      <c r="AH59" s="20">
        <v>55639.79</v>
      </c>
      <c r="AI59" s="26">
        <v>0</v>
      </c>
      <c r="AJ59" s="20">
        <v>0</v>
      </c>
      <c r="AK59" s="19">
        <f t="shared" si="27"/>
        <v>57.46784205579483</v>
      </c>
      <c r="AL59" s="20">
        <v>55639.79</v>
      </c>
      <c r="AM59" s="26">
        <v>0</v>
      </c>
      <c r="AN59" s="20">
        <v>0</v>
      </c>
      <c r="AO59" s="19">
        <f t="shared" si="28"/>
        <v>57.46784205579483</v>
      </c>
      <c r="AP59" s="20">
        <v>55639.79</v>
      </c>
      <c r="AQ59" s="26">
        <v>27.07</v>
      </c>
      <c r="AR59" s="20">
        <v>26208.9</v>
      </c>
      <c r="AS59" s="19">
        <f t="shared" si="29"/>
        <v>57.46784205579483</v>
      </c>
      <c r="AT59" s="20">
        <v>55639.79</v>
      </c>
      <c r="AU59" s="26">
        <v>46.98</v>
      </c>
      <c r="AV59" s="20">
        <v>45485.57</v>
      </c>
      <c r="AW59" s="19">
        <f t="shared" si="30"/>
        <v>57.46784205579483</v>
      </c>
      <c r="AX59" s="20">
        <v>55639.79</v>
      </c>
      <c r="AY59" s="26">
        <v>63.17</v>
      </c>
      <c r="AZ59" s="20">
        <v>61160.56</v>
      </c>
      <c r="BA59" s="19">
        <f t="shared" si="31"/>
        <v>689.6141046695379</v>
      </c>
      <c r="BB59" s="20">
        <f t="shared" si="32"/>
        <v>667677.48</v>
      </c>
      <c r="BC59" s="27">
        <f t="shared" si="33"/>
        <v>0.0106552232717231</v>
      </c>
      <c r="BD59" s="26">
        <f t="shared" si="34"/>
        <v>407.46000000000004</v>
      </c>
      <c r="BE59" s="20">
        <f t="shared" si="35"/>
        <v>394498.7</v>
      </c>
      <c r="BF59" s="28">
        <f t="shared" si="36"/>
        <v>282.1541046695379</v>
      </c>
      <c r="BG59" s="29">
        <f t="shared" si="37"/>
        <v>273178.77999999997</v>
      </c>
      <c r="BH59" s="30">
        <v>12</v>
      </c>
      <c r="BI59" s="30"/>
    </row>
    <row r="60" spans="1:61" ht="12.75">
      <c r="A60" s="15">
        <v>55</v>
      </c>
      <c r="B60" s="16" t="s">
        <v>79</v>
      </c>
      <c r="C60" s="17">
        <v>8967.8</v>
      </c>
      <c r="D60" s="18"/>
      <c r="E60" s="19">
        <f t="shared" si="19"/>
        <v>161.722203286545</v>
      </c>
      <c r="F60" s="20">
        <v>156577.82</v>
      </c>
      <c r="G60" s="21">
        <v>245.42</v>
      </c>
      <c r="H60" s="22">
        <v>237613.19</v>
      </c>
      <c r="I60" s="19">
        <f t="shared" si="20"/>
        <v>161.722203286545</v>
      </c>
      <c r="J60" s="20">
        <v>156577.82</v>
      </c>
      <c r="K60" s="23">
        <v>262.84</v>
      </c>
      <c r="L60" s="24">
        <v>254479.06</v>
      </c>
      <c r="M60" s="19">
        <f t="shared" si="21"/>
        <v>161.722203286545</v>
      </c>
      <c r="N60" s="20">
        <v>156577.82</v>
      </c>
      <c r="O60" s="25">
        <v>213.7</v>
      </c>
      <c r="P60" s="20">
        <v>206902.2</v>
      </c>
      <c r="Q60" s="19">
        <f t="shared" si="22"/>
        <v>161.722203286545</v>
      </c>
      <c r="R60" s="20">
        <v>156577.82</v>
      </c>
      <c r="S60" s="26">
        <v>125.09</v>
      </c>
      <c r="T60" s="20">
        <v>121110.89</v>
      </c>
      <c r="U60" s="19">
        <f t="shared" si="23"/>
        <v>161.722203286545</v>
      </c>
      <c r="V60" s="20">
        <v>156577.82</v>
      </c>
      <c r="W60" s="26">
        <v>-51.398</v>
      </c>
      <c r="X60" s="20">
        <v>-49763.03</v>
      </c>
      <c r="Y60" s="19">
        <f t="shared" si="24"/>
        <v>161.722203286545</v>
      </c>
      <c r="Z60" s="20">
        <v>156577.82</v>
      </c>
      <c r="AA60" s="26">
        <v>0</v>
      </c>
      <c r="AB60" s="20">
        <v>0</v>
      </c>
      <c r="AC60" s="19">
        <f t="shared" si="25"/>
        <v>161.722203286545</v>
      </c>
      <c r="AD60" s="20">
        <v>156577.82</v>
      </c>
      <c r="AE60" s="47">
        <v>-134.43</v>
      </c>
      <c r="AF60" s="48">
        <v>-130153.78</v>
      </c>
      <c r="AG60" s="19">
        <f t="shared" si="26"/>
        <v>161.722203286545</v>
      </c>
      <c r="AH60" s="20">
        <v>156577.82</v>
      </c>
      <c r="AI60" s="26">
        <v>0</v>
      </c>
      <c r="AJ60" s="20">
        <v>0</v>
      </c>
      <c r="AK60" s="19">
        <f t="shared" si="27"/>
        <v>161.722203286545</v>
      </c>
      <c r="AL60" s="20">
        <v>156577.82</v>
      </c>
      <c r="AM60" s="26">
        <v>0</v>
      </c>
      <c r="AN60" s="20">
        <v>0</v>
      </c>
      <c r="AO60" s="19">
        <f t="shared" si="28"/>
        <v>161.722203286545</v>
      </c>
      <c r="AP60" s="20">
        <v>156577.82</v>
      </c>
      <c r="AQ60" s="26">
        <v>69.81</v>
      </c>
      <c r="AR60" s="20">
        <v>67589.34</v>
      </c>
      <c r="AS60" s="19">
        <f t="shared" si="29"/>
        <v>161.722203286545</v>
      </c>
      <c r="AT60" s="20">
        <v>156577.82</v>
      </c>
      <c r="AU60" s="26">
        <v>114.49</v>
      </c>
      <c r="AV60" s="20">
        <v>110848.07</v>
      </c>
      <c r="AW60" s="19">
        <f t="shared" si="30"/>
        <v>161.722203286545</v>
      </c>
      <c r="AX60" s="20">
        <v>156577.82</v>
      </c>
      <c r="AY60" s="26">
        <v>195.35</v>
      </c>
      <c r="AZ60" s="20">
        <v>189135.92</v>
      </c>
      <c r="BA60" s="19">
        <f t="shared" si="31"/>
        <v>1940.66643943854</v>
      </c>
      <c r="BB60" s="20">
        <f t="shared" si="32"/>
        <v>1878933.8400000005</v>
      </c>
      <c r="BC60" s="27">
        <f t="shared" si="33"/>
        <v>0.009672309076176245</v>
      </c>
      <c r="BD60" s="26">
        <f t="shared" si="34"/>
        <v>1040.8719999999998</v>
      </c>
      <c r="BE60" s="20">
        <f t="shared" si="35"/>
        <v>1007761.86</v>
      </c>
      <c r="BF60" s="28">
        <f t="shared" si="36"/>
        <v>899.7944394385402</v>
      </c>
      <c r="BG60" s="29">
        <f t="shared" si="37"/>
        <v>871171.9800000006</v>
      </c>
      <c r="BH60" s="30">
        <v>12</v>
      </c>
      <c r="BI60" s="30"/>
    </row>
    <row r="61" spans="1:61" ht="12.75">
      <c r="A61" s="15">
        <v>56</v>
      </c>
      <c r="B61" s="16" t="s">
        <v>80</v>
      </c>
      <c r="C61" s="17">
        <v>6792.5</v>
      </c>
      <c r="D61" s="18"/>
      <c r="E61" s="19">
        <f t="shared" si="19"/>
        <v>0</v>
      </c>
      <c r="F61" s="20">
        <v>0</v>
      </c>
      <c r="G61" s="21">
        <v>0</v>
      </c>
      <c r="H61" s="22">
        <v>0</v>
      </c>
      <c r="I61" s="19">
        <f t="shared" si="20"/>
        <v>0</v>
      </c>
      <c r="J61" s="20">
        <v>0</v>
      </c>
      <c r="K61" s="23">
        <v>0</v>
      </c>
      <c r="L61" s="24">
        <v>0</v>
      </c>
      <c r="M61" s="19">
        <f t="shared" si="21"/>
        <v>0</v>
      </c>
      <c r="N61" s="20">
        <v>0</v>
      </c>
      <c r="O61" s="25">
        <v>0</v>
      </c>
      <c r="P61" s="20">
        <v>0</v>
      </c>
      <c r="Q61" s="19">
        <f t="shared" si="22"/>
        <v>0</v>
      </c>
      <c r="R61" s="20">
        <v>0</v>
      </c>
      <c r="S61" s="26">
        <v>0</v>
      </c>
      <c r="T61" s="20">
        <v>0</v>
      </c>
      <c r="U61" s="19">
        <f t="shared" si="23"/>
        <v>0</v>
      </c>
      <c r="V61" s="20">
        <v>0</v>
      </c>
      <c r="W61" s="26">
        <v>0</v>
      </c>
      <c r="X61" s="20">
        <v>0</v>
      </c>
      <c r="Y61" s="19">
        <f t="shared" si="24"/>
        <v>0</v>
      </c>
      <c r="Z61" s="20">
        <v>0</v>
      </c>
      <c r="AA61" s="26">
        <v>0</v>
      </c>
      <c r="AB61" s="20">
        <v>0</v>
      </c>
      <c r="AC61" s="19">
        <f t="shared" si="25"/>
        <v>0</v>
      </c>
      <c r="AD61" s="20">
        <v>0</v>
      </c>
      <c r="AE61" s="26">
        <v>0</v>
      </c>
      <c r="AF61" s="20">
        <v>0</v>
      </c>
      <c r="AG61" s="19">
        <f t="shared" si="26"/>
        <v>0</v>
      </c>
      <c r="AH61" s="20">
        <v>0</v>
      </c>
      <c r="AI61" s="26">
        <v>0</v>
      </c>
      <c r="AJ61" s="20">
        <v>0</v>
      </c>
      <c r="AK61" s="19">
        <f t="shared" si="27"/>
        <v>0</v>
      </c>
      <c r="AL61" s="20">
        <v>0</v>
      </c>
      <c r="AM61" s="26">
        <v>0</v>
      </c>
      <c r="AN61" s="20">
        <v>0</v>
      </c>
      <c r="AO61" s="19">
        <f t="shared" si="28"/>
        <v>0</v>
      </c>
      <c r="AP61" s="20">
        <v>0</v>
      </c>
      <c r="AQ61" s="26">
        <v>0</v>
      </c>
      <c r="AR61" s="20">
        <v>0</v>
      </c>
      <c r="AS61" s="19">
        <f t="shared" si="29"/>
        <v>108.68004214048895</v>
      </c>
      <c r="AT61" s="20">
        <v>105222.93</v>
      </c>
      <c r="AU61" s="33">
        <v>198.73</v>
      </c>
      <c r="AV61" s="34">
        <v>192408.4</v>
      </c>
      <c r="AW61" s="19">
        <f t="shared" si="30"/>
        <v>108.68004214048895</v>
      </c>
      <c r="AX61" s="20">
        <v>105222.93</v>
      </c>
      <c r="AY61" s="33">
        <v>281.69</v>
      </c>
      <c r="AZ61" s="34">
        <v>272729.44</v>
      </c>
      <c r="BA61" s="19">
        <f t="shared" si="31"/>
        <v>217.3600842809779</v>
      </c>
      <c r="BB61" s="20">
        <f t="shared" si="32"/>
        <v>210445.86</v>
      </c>
      <c r="BC61" s="27">
        <f t="shared" si="33"/>
        <v>0.035364004416635994</v>
      </c>
      <c r="BD61" s="26">
        <f t="shared" si="34"/>
        <v>480.41999999999996</v>
      </c>
      <c r="BE61" s="20">
        <f t="shared" si="35"/>
        <v>465137.83999999997</v>
      </c>
      <c r="BF61" s="28">
        <f t="shared" si="36"/>
        <v>-263.05991571902206</v>
      </c>
      <c r="BG61" s="29">
        <f t="shared" si="37"/>
        <v>-254691.97999999998</v>
      </c>
      <c r="BH61" s="43">
        <v>2</v>
      </c>
      <c r="BI61" s="44">
        <v>40483</v>
      </c>
    </row>
    <row r="62" spans="1:61" ht="12.75">
      <c r="A62" s="15">
        <v>57</v>
      </c>
      <c r="B62" s="16" t="s">
        <v>81</v>
      </c>
      <c r="C62" s="31">
        <v>3182.23</v>
      </c>
      <c r="D62" s="32"/>
      <c r="E62" s="19">
        <f t="shared" si="19"/>
        <v>57.38724837067105</v>
      </c>
      <c r="F62" s="20">
        <v>55561.76</v>
      </c>
      <c r="G62" s="21">
        <v>101.7</v>
      </c>
      <c r="H62" s="22">
        <v>98464.92</v>
      </c>
      <c r="I62" s="19">
        <f t="shared" si="20"/>
        <v>57.38724837067105</v>
      </c>
      <c r="J62" s="20">
        <v>55561.76</v>
      </c>
      <c r="K62" s="23">
        <v>108.22</v>
      </c>
      <c r="L62" s="24">
        <v>104777.52</v>
      </c>
      <c r="M62" s="19">
        <f t="shared" si="21"/>
        <v>57.38724837067105</v>
      </c>
      <c r="N62" s="20">
        <v>55561.76</v>
      </c>
      <c r="O62" s="25">
        <v>87.85</v>
      </c>
      <c r="P62" s="20">
        <v>85055.49</v>
      </c>
      <c r="Q62" s="19">
        <f t="shared" si="22"/>
        <v>57.38724837067105</v>
      </c>
      <c r="R62" s="20">
        <v>55561.76</v>
      </c>
      <c r="S62" s="26">
        <v>54.03</v>
      </c>
      <c r="T62" s="20">
        <v>52311.31</v>
      </c>
      <c r="U62" s="19">
        <f t="shared" si="23"/>
        <v>57.38724837067105</v>
      </c>
      <c r="V62" s="20">
        <v>55561.76</v>
      </c>
      <c r="W62" s="26">
        <v>14.22</v>
      </c>
      <c r="X62" s="20">
        <v>13767.66</v>
      </c>
      <c r="Y62" s="19">
        <f t="shared" si="24"/>
        <v>57.38724837067105</v>
      </c>
      <c r="Z62" s="20">
        <v>55561.76</v>
      </c>
      <c r="AA62" s="26">
        <v>0</v>
      </c>
      <c r="AB62" s="20">
        <v>0</v>
      </c>
      <c r="AC62" s="19">
        <f t="shared" si="25"/>
        <v>57.38724837067105</v>
      </c>
      <c r="AD62" s="20">
        <v>55561.76</v>
      </c>
      <c r="AE62" s="26">
        <v>0</v>
      </c>
      <c r="AF62" s="20">
        <v>0</v>
      </c>
      <c r="AG62" s="19">
        <f t="shared" si="26"/>
        <v>57.38724837067105</v>
      </c>
      <c r="AH62" s="20">
        <v>55561.76</v>
      </c>
      <c r="AI62" s="26">
        <v>0</v>
      </c>
      <c r="AJ62" s="20">
        <v>0</v>
      </c>
      <c r="AK62" s="19">
        <f t="shared" si="27"/>
        <v>57.38724837067105</v>
      </c>
      <c r="AL62" s="20">
        <v>55561.76</v>
      </c>
      <c r="AM62" s="26">
        <v>0</v>
      </c>
      <c r="AN62" s="20">
        <v>0</v>
      </c>
      <c r="AO62" s="19">
        <f t="shared" si="28"/>
        <v>57.38724837067105</v>
      </c>
      <c r="AP62" s="20">
        <v>55561.76</v>
      </c>
      <c r="AQ62" s="26">
        <v>33.05</v>
      </c>
      <c r="AR62" s="20">
        <v>31998.68</v>
      </c>
      <c r="AS62" s="19">
        <f t="shared" si="29"/>
        <v>57.38724837067105</v>
      </c>
      <c r="AT62" s="20">
        <v>55561.76</v>
      </c>
      <c r="AU62" s="26">
        <v>57.21</v>
      </c>
      <c r="AV62" s="20">
        <v>55390.15</v>
      </c>
      <c r="AW62" s="19">
        <f t="shared" si="30"/>
        <v>57.38724837067105</v>
      </c>
      <c r="AX62" s="20">
        <v>55561.76</v>
      </c>
      <c r="AY62" s="26">
        <v>92.16</v>
      </c>
      <c r="AZ62" s="20">
        <v>89228.39</v>
      </c>
      <c r="BA62" s="19">
        <f t="shared" si="31"/>
        <v>688.6469804480527</v>
      </c>
      <c r="BB62" s="20">
        <f t="shared" si="32"/>
        <v>666741.12</v>
      </c>
      <c r="BC62" s="27">
        <f t="shared" si="33"/>
        <v>0.014362045902820766</v>
      </c>
      <c r="BD62" s="26">
        <f t="shared" si="34"/>
        <v>548.4399999999999</v>
      </c>
      <c r="BE62" s="20">
        <f t="shared" si="35"/>
        <v>530994.12</v>
      </c>
      <c r="BF62" s="28">
        <f t="shared" si="36"/>
        <v>140.20698044805272</v>
      </c>
      <c r="BG62" s="29">
        <f t="shared" si="37"/>
        <v>135747</v>
      </c>
      <c r="BH62" s="30">
        <v>12</v>
      </c>
      <c r="BI62" s="30"/>
    </row>
    <row r="63" spans="1:61" ht="12.75">
      <c r="A63" s="15">
        <v>58</v>
      </c>
      <c r="B63" s="16" t="s">
        <v>82</v>
      </c>
      <c r="C63" s="17">
        <v>3174.7</v>
      </c>
      <c r="D63" s="18"/>
      <c r="E63" s="19">
        <f t="shared" si="19"/>
        <v>57.251386608000495</v>
      </c>
      <c r="F63" s="20">
        <v>55430.22</v>
      </c>
      <c r="G63" s="21">
        <v>86.58</v>
      </c>
      <c r="H63" s="22">
        <v>83825.89</v>
      </c>
      <c r="I63" s="19">
        <f t="shared" si="20"/>
        <v>57.251386608000495</v>
      </c>
      <c r="J63" s="20">
        <v>55430.22</v>
      </c>
      <c r="K63" s="23">
        <v>92.73</v>
      </c>
      <c r="L63" s="24">
        <v>89780.26</v>
      </c>
      <c r="M63" s="19">
        <f t="shared" si="21"/>
        <v>57.251386608000495</v>
      </c>
      <c r="N63" s="20">
        <v>55430.22</v>
      </c>
      <c r="O63" s="40">
        <v>96.41</v>
      </c>
      <c r="P63" s="34">
        <v>93343.2</v>
      </c>
      <c r="Q63" s="19">
        <f t="shared" si="22"/>
        <v>57.251386608000495</v>
      </c>
      <c r="R63" s="20">
        <v>55430.22</v>
      </c>
      <c r="S63" s="26">
        <v>49.68</v>
      </c>
      <c r="T63" s="20">
        <v>48099.68</v>
      </c>
      <c r="U63" s="19">
        <f t="shared" si="23"/>
        <v>57.251386608000495</v>
      </c>
      <c r="V63" s="20">
        <v>55430.22</v>
      </c>
      <c r="W63" s="26">
        <v>13.35</v>
      </c>
      <c r="X63" s="20">
        <v>12925.34</v>
      </c>
      <c r="Y63" s="19">
        <f t="shared" si="24"/>
        <v>57.251386608000495</v>
      </c>
      <c r="Z63" s="20">
        <v>55430.22</v>
      </c>
      <c r="AA63" s="26">
        <v>0</v>
      </c>
      <c r="AB63" s="20">
        <v>0</v>
      </c>
      <c r="AC63" s="19">
        <f t="shared" si="25"/>
        <v>57.251386608000495</v>
      </c>
      <c r="AD63" s="20">
        <v>55430.22</v>
      </c>
      <c r="AE63" s="26">
        <v>0</v>
      </c>
      <c r="AF63" s="20">
        <v>0</v>
      </c>
      <c r="AG63" s="19">
        <f t="shared" si="26"/>
        <v>57.251386608000495</v>
      </c>
      <c r="AH63" s="20">
        <v>55430.22</v>
      </c>
      <c r="AI63" s="26">
        <v>0</v>
      </c>
      <c r="AJ63" s="20">
        <v>0</v>
      </c>
      <c r="AK63" s="19">
        <f t="shared" si="27"/>
        <v>57.251386608000495</v>
      </c>
      <c r="AL63" s="20">
        <v>55430.22</v>
      </c>
      <c r="AM63" s="26">
        <v>0</v>
      </c>
      <c r="AN63" s="20">
        <v>0</v>
      </c>
      <c r="AO63" s="19">
        <f t="shared" si="28"/>
        <v>57.251386608000495</v>
      </c>
      <c r="AP63" s="20">
        <v>55430.22</v>
      </c>
      <c r="AQ63" s="26">
        <v>28.69</v>
      </c>
      <c r="AR63" s="20">
        <v>27777.37</v>
      </c>
      <c r="AS63" s="19">
        <f t="shared" si="29"/>
        <v>57.251386608000495</v>
      </c>
      <c r="AT63" s="20">
        <v>55430.22</v>
      </c>
      <c r="AU63" s="26">
        <v>27.95</v>
      </c>
      <c r="AV63" s="20">
        <v>27060.91</v>
      </c>
      <c r="AW63" s="19">
        <f t="shared" si="30"/>
        <v>57.251386608000495</v>
      </c>
      <c r="AX63" s="20">
        <v>55430.22</v>
      </c>
      <c r="AY63" s="26">
        <v>75.44</v>
      </c>
      <c r="AZ63" s="20">
        <v>73040.25</v>
      </c>
      <c r="BA63" s="19">
        <f t="shared" si="31"/>
        <v>687.016639296006</v>
      </c>
      <c r="BB63" s="20">
        <f t="shared" si="32"/>
        <v>665162.6399999998</v>
      </c>
      <c r="BC63" s="27">
        <f t="shared" si="33"/>
        <v>0.012358910553228129</v>
      </c>
      <c r="BD63" s="26">
        <f t="shared" si="34"/>
        <v>470.83000000000004</v>
      </c>
      <c r="BE63" s="20">
        <f t="shared" si="35"/>
        <v>455852.89999999997</v>
      </c>
      <c r="BF63" s="28">
        <f t="shared" si="36"/>
        <v>216.18663929600598</v>
      </c>
      <c r="BG63" s="29">
        <f t="shared" si="37"/>
        <v>209309.73999999982</v>
      </c>
      <c r="BH63" s="30">
        <v>12</v>
      </c>
      <c r="BI63" s="30"/>
    </row>
    <row r="64" spans="1:61" ht="12.75">
      <c r="A64" s="15">
        <v>59</v>
      </c>
      <c r="B64" s="16" t="s">
        <v>83</v>
      </c>
      <c r="C64" s="17">
        <v>2509.4</v>
      </c>
      <c r="D64" s="18"/>
      <c r="E64" s="19">
        <f t="shared" si="19"/>
        <v>45.25359691796032</v>
      </c>
      <c r="F64" s="20">
        <v>43814.08</v>
      </c>
      <c r="G64" s="21">
        <v>88.02</v>
      </c>
      <c r="H64" s="22">
        <v>85220.08</v>
      </c>
      <c r="I64" s="19">
        <f t="shared" si="20"/>
        <v>45.25359691796032</v>
      </c>
      <c r="J64" s="20">
        <v>43814.08</v>
      </c>
      <c r="K64" s="33">
        <v>99.7</v>
      </c>
      <c r="L64" s="36">
        <v>96528.54</v>
      </c>
      <c r="M64" s="19">
        <f t="shared" si="21"/>
        <v>45.25359691796032</v>
      </c>
      <c r="N64" s="20">
        <v>43814.08</v>
      </c>
      <c r="O64" s="40">
        <v>87.6</v>
      </c>
      <c r="P64" s="34">
        <v>84813.44</v>
      </c>
      <c r="Q64" s="19">
        <f t="shared" si="22"/>
        <v>45.25359691796032</v>
      </c>
      <c r="R64" s="20">
        <v>43814.08</v>
      </c>
      <c r="S64" s="26">
        <v>50.2</v>
      </c>
      <c r="T64" s="20">
        <v>48603.14</v>
      </c>
      <c r="U64" s="19">
        <f t="shared" si="23"/>
        <v>45.25359691796032</v>
      </c>
      <c r="V64" s="20">
        <v>43814.08</v>
      </c>
      <c r="W64" s="26">
        <v>13.17</v>
      </c>
      <c r="X64" s="20">
        <v>12751.06</v>
      </c>
      <c r="Y64" s="19">
        <f t="shared" si="24"/>
        <v>45.25359691796032</v>
      </c>
      <c r="Z64" s="20">
        <v>43814.08</v>
      </c>
      <c r="AA64" s="26">
        <v>0</v>
      </c>
      <c r="AB64" s="20">
        <v>0</v>
      </c>
      <c r="AC64" s="19">
        <f t="shared" si="25"/>
        <v>45.25359691796032</v>
      </c>
      <c r="AD64" s="20">
        <v>43814.08</v>
      </c>
      <c r="AE64" s="26">
        <v>0</v>
      </c>
      <c r="AF64" s="20">
        <v>0</v>
      </c>
      <c r="AG64" s="19">
        <f t="shared" si="26"/>
        <v>45.25359691796032</v>
      </c>
      <c r="AH64" s="20">
        <v>43814.08</v>
      </c>
      <c r="AI64" s="26">
        <v>0</v>
      </c>
      <c r="AJ64" s="20">
        <v>0</v>
      </c>
      <c r="AK64" s="19">
        <f t="shared" si="27"/>
        <v>45.25359691796032</v>
      </c>
      <c r="AL64" s="20">
        <v>43814.08</v>
      </c>
      <c r="AM64" s="26">
        <v>0</v>
      </c>
      <c r="AN64" s="20">
        <v>0</v>
      </c>
      <c r="AO64" s="19">
        <f t="shared" si="28"/>
        <v>45.25359691796032</v>
      </c>
      <c r="AP64" s="20">
        <v>43814.08</v>
      </c>
      <c r="AQ64" s="26">
        <v>33.6</v>
      </c>
      <c r="AR64" s="20">
        <v>32531.18</v>
      </c>
      <c r="AS64" s="19">
        <f t="shared" si="29"/>
        <v>45.25359691796032</v>
      </c>
      <c r="AT64" s="20">
        <v>43814.08</v>
      </c>
      <c r="AU64" s="26">
        <v>49.8</v>
      </c>
      <c r="AV64" s="20">
        <v>48215.86</v>
      </c>
      <c r="AW64" s="19">
        <f t="shared" si="30"/>
        <v>45.25359691796032</v>
      </c>
      <c r="AX64" s="20">
        <v>43814.08</v>
      </c>
      <c r="AY64" s="26">
        <v>90.14</v>
      </c>
      <c r="AZ64" s="20">
        <v>87272.65</v>
      </c>
      <c r="BA64" s="19">
        <f t="shared" si="31"/>
        <v>543.0431630155238</v>
      </c>
      <c r="BB64" s="20">
        <f t="shared" si="32"/>
        <v>525768.9600000001</v>
      </c>
      <c r="BC64" s="27">
        <f t="shared" si="33"/>
        <v>0.01701037432586807</v>
      </c>
      <c r="BD64" s="26">
        <f t="shared" si="34"/>
        <v>512.23</v>
      </c>
      <c r="BE64" s="20">
        <f t="shared" si="35"/>
        <v>495935.94999999995</v>
      </c>
      <c r="BF64" s="28">
        <f t="shared" si="36"/>
        <v>30.81316301552374</v>
      </c>
      <c r="BG64" s="29">
        <f t="shared" si="37"/>
        <v>29833.010000000126</v>
      </c>
      <c r="BH64" s="30">
        <v>12</v>
      </c>
      <c r="BI64" s="30"/>
    </row>
    <row r="65" spans="1:61" ht="12.75">
      <c r="A65" s="15">
        <v>60</v>
      </c>
      <c r="B65" s="16" t="s">
        <v>84</v>
      </c>
      <c r="C65" s="31">
        <v>3369.3</v>
      </c>
      <c r="D65" s="32"/>
      <c r="E65" s="19">
        <f t="shared" si="19"/>
        <v>60.76075976822731</v>
      </c>
      <c r="F65" s="20">
        <v>58827.96</v>
      </c>
      <c r="G65" s="21">
        <v>82</v>
      </c>
      <c r="H65" s="22">
        <v>79391.58</v>
      </c>
      <c r="I65" s="19">
        <f t="shared" si="20"/>
        <v>60.76075976822731</v>
      </c>
      <c r="J65" s="20">
        <v>58827.96</v>
      </c>
      <c r="K65" s="23">
        <v>87.19</v>
      </c>
      <c r="L65" s="24">
        <v>84416.49</v>
      </c>
      <c r="M65" s="19">
        <f t="shared" si="21"/>
        <v>60.76075976822731</v>
      </c>
      <c r="N65" s="20">
        <v>58827.96</v>
      </c>
      <c r="O65" s="25">
        <v>75.87</v>
      </c>
      <c r="P65" s="20">
        <v>73456.58</v>
      </c>
      <c r="Q65" s="19">
        <f t="shared" si="22"/>
        <v>60.76075976822731</v>
      </c>
      <c r="R65" s="20">
        <v>58827.96</v>
      </c>
      <c r="S65" s="26">
        <v>40.62</v>
      </c>
      <c r="T65" s="20">
        <v>39327.88</v>
      </c>
      <c r="U65" s="19">
        <f t="shared" si="23"/>
        <v>60.76075976822731</v>
      </c>
      <c r="V65" s="20">
        <v>58827.96</v>
      </c>
      <c r="W65" s="26">
        <v>11.5</v>
      </c>
      <c r="X65" s="20">
        <v>11134.18</v>
      </c>
      <c r="Y65" s="19">
        <f t="shared" si="24"/>
        <v>60.76075976822731</v>
      </c>
      <c r="Z65" s="20">
        <v>58827.96</v>
      </c>
      <c r="AA65" s="26">
        <v>0</v>
      </c>
      <c r="AB65" s="20">
        <v>0</v>
      </c>
      <c r="AC65" s="19">
        <f t="shared" si="25"/>
        <v>60.76075976822731</v>
      </c>
      <c r="AD65" s="20">
        <v>58827.96</v>
      </c>
      <c r="AE65" s="26">
        <v>0</v>
      </c>
      <c r="AF65" s="20">
        <v>0</v>
      </c>
      <c r="AG65" s="19">
        <f t="shared" si="26"/>
        <v>60.76075976822731</v>
      </c>
      <c r="AH65" s="20">
        <v>58827.96</v>
      </c>
      <c r="AI65" s="26">
        <v>0</v>
      </c>
      <c r="AJ65" s="20">
        <v>0</v>
      </c>
      <c r="AK65" s="19">
        <f t="shared" si="27"/>
        <v>60.76075976822731</v>
      </c>
      <c r="AL65" s="20">
        <v>58827.96</v>
      </c>
      <c r="AM65" s="26">
        <v>0</v>
      </c>
      <c r="AN65" s="20">
        <v>0</v>
      </c>
      <c r="AO65" s="19">
        <f t="shared" si="28"/>
        <v>60.76075976822731</v>
      </c>
      <c r="AP65" s="20">
        <v>58827.96</v>
      </c>
      <c r="AQ65" s="26">
        <v>29.62</v>
      </c>
      <c r="AR65" s="20">
        <v>28677.79</v>
      </c>
      <c r="AS65" s="19">
        <f t="shared" si="29"/>
        <v>60.76075976822731</v>
      </c>
      <c r="AT65" s="20">
        <v>58827.96</v>
      </c>
      <c r="AU65" s="26">
        <v>47.2</v>
      </c>
      <c r="AV65" s="20">
        <v>45698.57</v>
      </c>
      <c r="AW65" s="19">
        <f t="shared" si="30"/>
        <v>60.76075976822731</v>
      </c>
      <c r="AX65" s="20">
        <v>58827.96</v>
      </c>
      <c r="AY65" s="26">
        <v>73.58</v>
      </c>
      <c r="AZ65" s="20">
        <v>71239.42</v>
      </c>
      <c r="BA65" s="19">
        <f t="shared" si="31"/>
        <v>729.1291172187279</v>
      </c>
      <c r="BB65" s="20">
        <f t="shared" si="32"/>
        <v>705935.5199999999</v>
      </c>
      <c r="BC65" s="27">
        <f t="shared" si="33"/>
        <v>0.011070054116087415</v>
      </c>
      <c r="BD65" s="26">
        <f t="shared" si="34"/>
        <v>447.58</v>
      </c>
      <c r="BE65" s="20">
        <f t="shared" si="35"/>
        <v>433342.49</v>
      </c>
      <c r="BF65" s="28">
        <f t="shared" si="36"/>
        <v>281.5491172187279</v>
      </c>
      <c r="BG65" s="29">
        <f t="shared" si="37"/>
        <v>272593.0299999999</v>
      </c>
      <c r="BH65" s="30">
        <v>12</v>
      </c>
      <c r="BI65" s="30"/>
    </row>
    <row r="66" spans="1:61" ht="12.75">
      <c r="A66" s="15">
        <v>61</v>
      </c>
      <c r="B66" s="16" t="s">
        <v>85</v>
      </c>
      <c r="C66" s="31">
        <v>3205.4</v>
      </c>
      <c r="D66" s="32"/>
      <c r="E66" s="19">
        <f t="shared" si="19"/>
        <v>57.805069252935894</v>
      </c>
      <c r="F66" s="20">
        <v>55966.29</v>
      </c>
      <c r="G66" s="21">
        <v>84.85</v>
      </c>
      <c r="H66" s="22">
        <v>82150.92</v>
      </c>
      <c r="I66" s="19">
        <f t="shared" si="20"/>
        <v>57.805069252935894</v>
      </c>
      <c r="J66" s="20">
        <v>55966.29</v>
      </c>
      <c r="K66" s="23">
        <v>86.32</v>
      </c>
      <c r="L66" s="24">
        <v>83574.16</v>
      </c>
      <c r="M66" s="19">
        <f t="shared" si="21"/>
        <v>57.805069252935894</v>
      </c>
      <c r="N66" s="20">
        <v>55966.29</v>
      </c>
      <c r="O66" s="25">
        <v>78.18</v>
      </c>
      <c r="P66" s="20">
        <v>75693.09</v>
      </c>
      <c r="Q66" s="19">
        <f t="shared" si="22"/>
        <v>57.805069252935894</v>
      </c>
      <c r="R66" s="20">
        <v>55966.29</v>
      </c>
      <c r="S66" s="26">
        <v>44.49</v>
      </c>
      <c r="T66" s="20">
        <v>43074.77</v>
      </c>
      <c r="U66" s="19">
        <f t="shared" si="23"/>
        <v>57.805069252935894</v>
      </c>
      <c r="V66" s="20">
        <v>55966.29</v>
      </c>
      <c r="W66" s="26">
        <v>13.25</v>
      </c>
      <c r="X66" s="20">
        <v>12828.52</v>
      </c>
      <c r="Y66" s="19">
        <f t="shared" si="24"/>
        <v>57.805069252935894</v>
      </c>
      <c r="Z66" s="20">
        <v>55966.29</v>
      </c>
      <c r="AA66" s="26">
        <v>0</v>
      </c>
      <c r="AB66" s="20">
        <v>0</v>
      </c>
      <c r="AC66" s="19">
        <f t="shared" si="25"/>
        <v>57.805069252935894</v>
      </c>
      <c r="AD66" s="20">
        <v>55966.29</v>
      </c>
      <c r="AE66" s="26">
        <v>0</v>
      </c>
      <c r="AF66" s="20">
        <v>0</v>
      </c>
      <c r="AG66" s="19">
        <f t="shared" si="26"/>
        <v>57.805069252935894</v>
      </c>
      <c r="AH66" s="20">
        <v>55966.29</v>
      </c>
      <c r="AI66" s="26">
        <v>0</v>
      </c>
      <c r="AJ66" s="20">
        <v>0</v>
      </c>
      <c r="AK66" s="19">
        <f t="shared" si="27"/>
        <v>57.805069252935894</v>
      </c>
      <c r="AL66" s="20">
        <v>55966.29</v>
      </c>
      <c r="AM66" s="26">
        <v>0</v>
      </c>
      <c r="AN66" s="20">
        <v>0</v>
      </c>
      <c r="AO66" s="19">
        <f t="shared" si="28"/>
        <v>57.805069252935894</v>
      </c>
      <c r="AP66" s="20">
        <v>55966.29</v>
      </c>
      <c r="AQ66" s="26">
        <v>31.78</v>
      </c>
      <c r="AR66" s="20">
        <v>30769.08</v>
      </c>
      <c r="AS66" s="19">
        <f t="shared" si="29"/>
        <v>57.805069252935894</v>
      </c>
      <c r="AT66" s="20">
        <v>55966.29</v>
      </c>
      <c r="AU66" s="26">
        <v>48.09</v>
      </c>
      <c r="AV66" s="20">
        <v>46560.26</v>
      </c>
      <c r="AW66" s="19">
        <f t="shared" si="30"/>
        <v>57.805069252935894</v>
      </c>
      <c r="AX66" s="20">
        <v>55966.29</v>
      </c>
      <c r="AY66" s="26">
        <v>80.36</v>
      </c>
      <c r="AZ66" s="20">
        <v>77803.75</v>
      </c>
      <c r="BA66" s="19">
        <f t="shared" si="31"/>
        <v>693.6608310352308</v>
      </c>
      <c r="BB66" s="20">
        <f t="shared" si="32"/>
        <v>671595.48</v>
      </c>
      <c r="BC66" s="27">
        <f t="shared" si="33"/>
        <v>0.012149289740230029</v>
      </c>
      <c r="BD66" s="26">
        <f t="shared" si="34"/>
        <v>467.32000000000005</v>
      </c>
      <c r="BE66" s="20">
        <f t="shared" si="35"/>
        <v>452454.55000000005</v>
      </c>
      <c r="BF66" s="28">
        <f t="shared" si="36"/>
        <v>226.34083103523074</v>
      </c>
      <c r="BG66" s="29">
        <f t="shared" si="37"/>
        <v>219140.92999999993</v>
      </c>
      <c r="BH66" s="30">
        <v>12</v>
      </c>
      <c r="BI66" s="30"/>
    </row>
    <row r="67" spans="1:61" ht="12.75">
      <c r="A67" s="15">
        <v>62</v>
      </c>
      <c r="B67" s="16" t="s">
        <v>86</v>
      </c>
      <c r="C67" s="31">
        <v>3184.4</v>
      </c>
      <c r="D67" s="32"/>
      <c r="E67" s="19">
        <f t="shared" si="19"/>
        <v>57.426403908323785</v>
      </c>
      <c r="F67" s="20">
        <v>55599.67</v>
      </c>
      <c r="G67" s="21">
        <v>93.94</v>
      </c>
      <c r="H67" s="22">
        <v>90951.77</v>
      </c>
      <c r="I67" s="19">
        <f t="shared" si="20"/>
        <v>57.426403908323785</v>
      </c>
      <c r="J67" s="20">
        <v>55599.67</v>
      </c>
      <c r="K67" s="23">
        <v>99.92</v>
      </c>
      <c r="L67" s="24">
        <v>96741.54</v>
      </c>
      <c r="M67" s="19">
        <f t="shared" si="21"/>
        <v>57.426403908323785</v>
      </c>
      <c r="N67" s="20">
        <v>55599.67</v>
      </c>
      <c r="O67" s="25">
        <v>92.45</v>
      </c>
      <c r="P67" s="20">
        <v>89509.16</v>
      </c>
      <c r="Q67" s="19">
        <f t="shared" si="22"/>
        <v>57.426403908323785</v>
      </c>
      <c r="R67" s="20">
        <v>55599.67</v>
      </c>
      <c r="S67" s="26">
        <v>50.3</v>
      </c>
      <c r="T67" s="20">
        <v>48699.96</v>
      </c>
      <c r="U67" s="19">
        <f t="shared" si="23"/>
        <v>57.426403908323785</v>
      </c>
      <c r="V67" s="20">
        <v>55599.67</v>
      </c>
      <c r="W67" s="26">
        <v>11.61</v>
      </c>
      <c r="X67" s="20">
        <v>11240.69</v>
      </c>
      <c r="Y67" s="19">
        <f t="shared" si="24"/>
        <v>57.426403908323785</v>
      </c>
      <c r="Z67" s="20">
        <v>55599.67</v>
      </c>
      <c r="AA67" s="26">
        <v>0</v>
      </c>
      <c r="AB67" s="20">
        <v>0</v>
      </c>
      <c r="AC67" s="19">
        <f t="shared" si="25"/>
        <v>57.426403908323785</v>
      </c>
      <c r="AD67" s="20">
        <v>55599.67</v>
      </c>
      <c r="AE67" s="26">
        <v>0</v>
      </c>
      <c r="AF67" s="20">
        <v>0</v>
      </c>
      <c r="AG67" s="19">
        <f t="shared" si="26"/>
        <v>57.426403908323785</v>
      </c>
      <c r="AH67" s="20">
        <v>55599.67</v>
      </c>
      <c r="AI67" s="26">
        <v>0</v>
      </c>
      <c r="AJ67" s="20">
        <v>0</v>
      </c>
      <c r="AK67" s="19">
        <f t="shared" si="27"/>
        <v>57.426403908323785</v>
      </c>
      <c r="AL67" s="20">
        <v>55599.67</v>
      </c>
      <c r="AM67" s="26">
        <v>0</v>
      </c>
      <c r="AN67" s="20">
        <v>0</v>
      </c>
      <c r="AO67" s="19">
        <f t="shared" si="28"/>
        <v>57.426403908323785</v>
      </c>
      <c r="AP67" s="20">
        <v>55599.67</v>
      </c>
      <c r="AQ67" s="26">
        <v>29.02</v>
      </c>
      <c r="AR67" s="20">
        <v>28096.87</v>
      </c>
      <c r="AS67" s="19">
        <f t="shared" si="29"/>
        <v>57.426403908323785</v>
      </c>
      <c r="AT67" s="20">
        <v>55599.67</v>
      </c>
      <c r="AU67" s="26">
        <v>46.75</v>
      </c>
      <c r="AV67" s="20">
        <v>45262.88</v>
      </c>
      <c r="AW67" s="19">
        <f t="shared" si="30"/>
        <v>57.426403908323785</v>
      </c>
      <c r="AX67" s="20">
        <v>55599.67</v>
      </c>
      <c r="AY67" s="26">
        <v>76.05</v>
      </c>
      <c r="AZ67" s="20">
        <v>73630.85</v>
      </c>
      <c r="BA67" s="19">
        <f t="shared" si="31"/>
        <v>689.1168468998854</v>
      </c>
      <c r="BB67" s="20">
        <f t="shared" si="32"/>
        <v>667196.04</v>
      </c>
      <c r="BC67" s="27">
        <f t="shared" si="33"/>
        <v>0.013085667629694762</v>
      </c>
      <c r="BD67" s="26">
        <f t="shared" si="34"/>
        <v>500.04</v>
      </c>
      <c r="BE67" s="20">
        <f t="shared" si="35"/>
        <v>484133.72</v>
      </c>
      <c r="BF67" s="28">
        <f t="shared" si="36"/>
        <v>189.07684689988542</v>
      </c>
      <c r="BG67" s="29">
        <f t="shared" si="37"/>
        <v>183062.32000000007</v>
      </c>
      <c r="BH67" s="30">
        <v>12</v>
      </c>
      <c r="BI67" s="30"/>
    </row>
    <row r="68" spans="1:61" ht="12.75">
      <c r="A68" s="15">
        <v>63</v>
      </c>
      <c r="B68" s="16" t="s">
        <v>87</v>
      </c>
      <c r="C68" s="31">
        <v>3544.78</v>
      </c>
      <c r="D68" s="32"/>
      <c r="E68" s="19">
        <f t="shared" si="19"/>
        <v>63.92711141408195</v>
      </c>
      <c r="F68" s="20">
        <v>61893.59</v>
      </c>
      <c r="G68" s="21">
        <v>81.72</v>
      </c>
      <c r="H68" s="22">
        <v>79120.49</v>
      </c>
      <c r="I68" s="19">
        <f t="shared" si="20"/>
        <v>63.92530391761948</v>
      </c>
      <c r="J68" s="20">
        <v>61891.84</v>
      </c>
      <c r="K68" s="23">
        <v>85.39</v>
      </c>
      <c r="L68" s="24">
        <v>82673.74</v>
      </c>
      <c r="M68" s="19">
        <f t="shared" si="21"/>
        <v>63.92530391761948</v>
      </c>
      <c r="N68" s="20">
        <v>61891.84</v>
      </c>
      <c r="O68" s="25">
        <v>76.68</v>
      </c>
      <c r="P68" s="20">
        <v>74240.81</v>
      </c>
      <c r="Q68" s="19">
        <f t="shared" si="22"/>
        <v>63.92530391761948</v>
      </c>
      <c r="R68" s="20">
        <v>61891.84</v>
      </c>
      <c r="S68" s="26">
        <v>40.69</v>
      </c>
      <c r="T68" s="20">
        <v>39395.65</v>
      </c>
      <c r="U68" s="19">
        <f t="shared" si="23"/>
        <v>63.92530391761948</v>
      </c>
      <c r="V68" s="20">
        <v>61891.84</v>
      </c>
      <c r="W68" s="26">
        <v>14.05</v>
      </c>
      <c r="X68" s="20">
        <v>13603.07</v>
      </c>
      <c r="Y68" s="19">
        <f t="shared" si="24"/>
        <v>63.92530391761948</v>
      </c>
      <c r="Z68" s="20">
        <v>61891.84</v>
      </c>
      <c r="AA68" s="26">
        <v>0</v>
      </c>
      <c r="AB68" s="20">
        <v>0</v>
      </c>
      <c r="AC68" s="19">
        <f t="shared" si="25"/>
        <v>63.92530391761948</v>
      </c>
      <c r="AD68" s="20">
        <v>61891.84</v>
      </c>
      <c r="AE68" s="26">
        <v>0</v>
      </c>
      <c r="AF68" s="20">
        <v>0</v>
      </c>
      <c r="AG68" s="19">
        <f t="shared" si="26"/>
        <v>63.92530391761948</v>
      </c>
      <c r="AH68" s="20">
        <v>61891.84</v>
      </c>
      <c r="AI68" s="26">
        <v>0</v>
      </c>
      <c r="AJ68" s="20">
        <v>0</v>
      </c>
      <c r="AK68" s="19">
        <f t="shared" si="27"/>
        <v>63.92530391761948</v>
      </c>
      <c r="AL68" s="20">
        <v>61891.84</v>
      </c>
      <c r="AM68" s="26">
        <v>0</v>
      </c>
      <c r="AN68" s="20">
        <v>0</v>
      </c>
      <c r="AO68" s="19">
        <f t="shared" si="28"/>
        <v>63.92530391761948</v>
      </c>
      <c r="AP68" s="20">
        <v>61891.84</v>
      </c>
      <c r="AQ68" s="26">
        <v>29.92</v>
      </c>
      <c r="AR68" s="20">
        <v>28968.24</v>
      </c>
      <c r="AS68" s="19">
        <f t="shared" si="29"/>
        <v>63.8627748685692</v>
      </c>
      <c r="AT68" s="20">
        <v>61831.3</v>
      </c>
      <c r="AU68" s="26">
        <v>50.64</v>
      </c>
      <c r="AV68" s="20">
        <v>49029.14</v>
      </c>
      <c r="AW68" s="19">
        <f t="shared" si="30"/>
        <v>63.92530391761948</v>
      </c>
      <c r="AX68" s="20">
        <v>61891.84</v>
      </c>
      <c r="AY68" s="26">
        <v>82.96</v>
      </c>
      <c r="AZ68" s="20">
        <v>80321.04</v>
      </c>
      <c r="BA68" s="19">
        <f t="shared" si="31"/>
        <v>767.0429254588458</v>
      </c>
      <c r="BB68" s="20">
        <f t="shared" si="32"/>
        <v>742643.2899999998</v>
      </c>
      <c r="BC68" s="27">
        <f t="shared" si="33"/>
        <v>0.0108622161789072</v>
      </c>
      <c r="BD68" s="26">
        <f t="shared" si="34"/>
        <v>462.05</v>
      </c>
      <c r="BE68" s="20">
        <f t="shared" si="35"/>
        <v>447352.18</v>
      </c>
      <c r="BF68" s="28">
        <f t="shared" si="36"/>
        <v>304.99292545884583</v>
      </c>
      <c r="BG68" s="29">
        <f t="shared" si="37"/>
        <v>295291.1099999998</v>
      </c>
      <c r="BH68" s="30">
        <v>12</v>
      </c>
      <c r="BI68" s="30"/>
    </row>
    <row r="69" spans="1:61" ht="12.75">
      <c r="A69" s="15">
        <v>64</v>
      </c>
      <c r="B69" s="16" t="s">
        <v>88</v>
      </c>
      <c r="C69" s="31">
        <v>3518.4</v>
      </c>
      <c r="D69" s="32"/>
      <c r="E69" s="19">
        <f t="shared" si="19"/>
        <v>0</v>
      </c>
      <c r="F69" s="20">
        <v>0</v>
      </c>
      <c r="G69" s="21">
        <v>0</v>
      </c>
      <c r="H69" s="22">
        <v>0</v>
      </c>
      <c r="I69" s="19">
        <f t="shared" si="20"/>
        <v>0</v>
      </c>
      <c r="J69" s="20">
        <v>0</v>
      </c>
      <c r="K69" s="23">
        <v>0</v>
      </c>
      <c r="L69" s="24">
        <v>0</v>
      </c>
      <c r="M69" s="19">
        <f t="shared" si="21"/>
        <v>0</v>
      </c>
      <c r="N69" s="20">
        <v>0</v>
      </c>
      <c r="O69" s="25">
        <v>0</v>
      </c>
      <c r="P69" s="20">
        <v>0</v>
      </c>
      <c r="Q69" s="19">
        <f t="shared" si="22"/>
        <v>0</v>
      </c>
      <c r="R69" s="20">
        <v>0</v>
      </c>
      <c r="S69" s="26">
        <v>0</v>
      </c>
      <c r="T69" s="20">
        <v>0</v>
      </c>
      <c r="U69" s="19">
        <f t="shared" si="23"/>
        <v>0</v>
      </c>
      <c r="V69" s="20">
        <v>0</v>
      </c>
      <c r="W69" s="26">
        <v>0</v>
      </c>
      <c r="X69" s="20">
        <v>0</v>
      </c>
      <c r="Y69" s="19">
        <f t="shared" si="24"/>
        <v>0</v>
      </c>
      <c r="Z69" s="20">
        <v>0</v>
      </c>
      <c r="AA69" s="26">
        <v>0</v>
      </c>
      <c r="AB69" s="20">
        <v>0</v>
      </c>
      <c r="AC69" s="19">
        <f t="shared" si="25"/>
        <v>0</v>
      </c>
      <c r="AD69" s="20">
        <v>0</v>
      </c>
      <c r="AE69" s="26">
        <v>0</v>
      </c>
      <c r="AF69" s="20">
        <v>0</v>
      </c>
      <c r="AG69" s="19">
        <f t="shared" si="26"/>
        <v>56.29452896642188</v>
      </c>
      <c r="AH69" s="20">
        <v>54503.8</v>
      </c>
      <c r="AI69" s="26">
        <v>0</v>
      </c>
      <c r="AJ69" s="20">
        <v>0</v>
      </c>
      <c r="AK69" s="19">
        <f t="shared" si="27"/>
        <v>56.29452896642188</v>
      </c>
      <c r="AL69" s="20">
        <v>54503.8</v>
      </c>
      <c r="AM69" s="26">
        <v>0</v>
      </c>
      <c r="AN69" s="20">
        <v>0</v>
      </c>
      <c r="AO69" s="19">
        <f t="shared" si="28"/>
        <v>56.29452896642188</v>
      </c>
      <c r="AP69" s="20">
        <v>54503.8</v>
      </c>
      <c r="AQ69" s="33">
        <v>58.88</v>
      </c>
      <c r="AR69" s="34">
        <v>57007.03</v>
      </c>
      <c r="AS69" s="19">
        <f t="shared" si="29"/>
        <v>56.29452896642188</v>
      </c>
      <c r="AT69" s="20">
        <v>54503.8</v>
      </c>
      <c r="AU69" s="26">
        <v>32.3</v>
      </c>
      <c r="AV69" s="20">
        <v>31272.54</v>
      </c>
      <c r="AW69" s="19">
        <f t="shared" si="30"/>
        <v>56.29452896642188</v>
      </c>
      <c r="AX69" s="20">
        <v>54503.8</v>
      </c>
      <c r="AY69" s="26">
        <v>79.2</v>
      </c>
      <c r="AZ69" s="20">
        <v>76680.65</v>
      </c>
      <c r="BA69" s="19">
        <f t="shared" si="31"/>
        <v>281.4726448321094</v>
      </c>
      <c r="BB69" s="20">
        <f t="shared" si="32"/>
        <v>272519</v>
      </c>
      <c r="BC69" s="27">
        <f t="shared" si="33"/>
        <v>0.009685084129149613</v>
      </c>
      <c r="BD69" s="26">
        <f t="shared" si="34"/>
        <v>170.38</v>
      </c>
      <c r="BE69" s="20">
        <f t="shared" si="35"/>
        <v>164960.22</v>
      </c>
      <c r="BF69" s="28">
        <f t="shared" si="36"/>
        <v>111.09264483210939</v>
      </c>
      <c r="BG69" s="29">
        <f t="shared" si="37"/>
        <v>107558.78</v>
      </c>
      <c r="BH69" s="43">
        <v>5</v>
      </c>
      <c r="BI69" s="44">
        <v>40391</v>
      </c>
    </row>
    <row r="70" spans="1:61" ht="12.75">
      <c r="A70" s="15">
        <v>65</v>
      </c>
      <c r="B70" s="16" t="s">
        <v>89</v>
      </c>
      <c r="C70" s="31">
        <v>2459.5</v>
      </c>
      <c r="D70" s="32"/>
      <c r="E70" s="19">
        <f aca="true" t="shared" si="38" ref="E70:E76">F70/1.18/820.5</f>
        <v>44.35377353618608</v>
      </c>
      <c r="F70" s="20">
        <v>42942.88</v>
      </c>
      <c r="G70" s="21">
        <v>82.92</v>
      </c>
      <c r="H70" s="22">
        <v>80282.31</v>
      </c>
      <c r="I70" s="19">
        <f aca="true" t="shared" si="39" ref="I70:I76">J70/1.18/820.5</f>
        <v>44.35377353618608</v>
      </c>
      <c r="J70" s="20">
        <v>42942.88</v>
      </c>
      <c r="K70" s="23">
        <v>84.78</v>
      </c>
      <c r="L70" s="24">
        <v>82083.15</v>
      </c>
      <c r="M70" s="19">
        <f aca="true" t="shared" si="40" ref="M70:M76">N70/1.18/820.5</f>
        <v>44.35377353618608</v>
      </c>
      <c r="N70" s="20">
        <v>42942.88</v>
      </c>
      <c r="O70" s="25">
        <v>79.06</v>
      </c>
      <c r="P70" s="20">
        <v>76545.1</v>
      </c>
      <c r="Q70" s="19">
        <f aca="true" t="shared" si="41" ref="Q70:Q76">R70/1.18/820.5</f>
        <v>44.35377353618608</v>
      </c>
      <c r="R70" s="20">
        <v>42942.88</v>
      </c>
      <c r="S70" s="26">
        <v>46.38</v>
      </c>
      <c r="T70" s="20">
        <v>44904.65</v>
      </c>
      <c r="U70" s="19">
        <f aca="true" t="shared" si="42" ref="U70:U76">V70/1.18/820.5</f>
        <v>44.35377353618608</v>
      </c>
      <c r="V70" s="20">
        <v>42942.88</v>
      </c>
      <c r="W70" s="26">
        <v>13.23</v>
      </c>
      <c r="X70" s="20">
        <v>12809.15</v>
      </c>
      <c r="Y70" s="19">
        <f aca="true" t="shared" si="43" ref="Y70:Y101">Z70/1.18/820.5</f>
        <v>44.35377353618608</v>
      </c>
      <c r="Z70" s="20">
        <v>42942.88</v>
      </c>
      <c r="AA70" s="26">
        <v>0</v>
      </c>
      <c r="AB70" s="20">
        <v>0</v>
      </c>
      <c r="AC70" s="19">
        <f aca="true" t="shared" si="44" ref="AC70:AC101">AD70/1.18/820.5</f>
        <v>44.35377353618608</v>
      </c>
      <c r="AD70" s="20">
        <v>42942.88</v>
      </c>
      <c r="AE70" s="26">
        <v>0</v>
      </c>
      <c r="AF70" s="20">
        <v>0</v>
      </c>
      <c r="AG70" s="19">
        <f aca="true" t="shared" si="45" ref="AG70:AG101">AH70/1.18/820.5</f>
        <v>44.35377353618608</v>
      </c>
      <c r="AH70" s="20">
        <v>42942.88</v>
      </c>
      <c r="AI70" s="26">
        <v>0</v>
      </c>
      <c r="AJ70" s="20">
        <v>0</v>
      </c>
      <c r="AK70" s="19">
        <f aca="true" t="shared" si="46" ref="AK70:AK101">AL70/1.18/820.5</f>
        <v>44.35377353618608</v>
      </c>
      <c r="AL70" s="20">
        <v>42942.88</v>
      </c>
      <c r="AM70" s="26">
        <v>0</v>
      </c>
      <c r="AN70" s="20">
        <v>0</v>
      </c>
      <c r="AO70" s="19">
        <f aca="true" t="shared" si="47" ref="AO70:AO101">AP70/1.18/820.5</f>
        <v>44.35377353618608</v>
      </c>
      <c r="AP70" s="20">
        <v>42942.88</v>
      </c>
      <c r="AQ70" s="26">
        <v>24.9</v>
      </c>
      <c r="AR70" s="20">
        <v>24107.93</v>
      </c>
      <c r="AS70" s="19">
        <f aca="true" t="shared" si="48" ref="AS70:AS101">AT70/1.18/820.5</f>
        <v>44.35377353618608</v>
      </c>
      <c r="AT70" s="20">
        <v>42942.88</v>
      </c>
      <c r="AU70" s="26">
        <v>45.86</v>
      </c>
      <c r="AV70" s="20">
        <v>44401.19</v>
      </c>
      <c r="AW70" s="19">
        <f aca="true" t="shared" si="49" ref="AW70:AW101">AX70/1.18/820.5</f>
        <v>44.35377353618608</v>
      </c>
      <c r="AX70" s="20">
        <v>42942.88</v>
      </c>
      <c r="AY70" s="26">
        <v>80.3</v>
      </c>
      <c r="AZ70" s="20">
        <v>77745.66</v>
      </c>
      <c r="BA70" s="19">
        <f aca="true" t="shared" si="50" ref="BA70:BA101">E70+I70+M70+Q70+U70+Y70+AC70+AG70+AK70+AO70+AS70+AW70</f>
        <v>532.2452824342329</v>
      </c>
      <c r="BB70" s="20">
        <f aca="true" t="shared" si="51" ref="BB70:BB101">AX70+AT70+AP70+AL70+AH70+AD70+Z70+V70+R70+N70+J70+F70</f>
        <v>515314.56</v>
      </c>
      <c r="BC70" s="27">
        <f aca="true" t="shared" si="52" ref="BC70:BC101">BD70/C70/BH70</f>
        <v>0.015498746357660772</v>
      </c>
      <c r="BD70" s="26">
        <f aca="true" t="shared" si="53" ref="BD70:BD101">G70+K70+O70+S70+W70+AA70+AE70+AI70+AM70+AQ70+AU70+AY70</f>
        <v>457.43</v>
      </c>
      <c r="BE70" s="20">
        <f aca="true" t="shared" si="54" ref="BE70:BE101">H70+L70+P70+T70+X70+AB70+AF70+AJ70+AN70+AR70+AV70+AZ70</f>
        <v>442879.14</v>
      </c>
      <c r="BF70" s="28">
        <f aca="true" t="shared" si="55" ref="BF70:BF101">BA70-BD70</f>
        <v>74.81528243423287</v>
      </c>
      <c r="BG70" s="29">
        <f aca="true" t="shared" si="56" ref="BG70:BG101">BB70-BE70</f>
        <v>72435.41999999998</v>
      </c>
      <c r="BH70" s="30">
        <v>12</v>
      </c>
      <c r="BI70" s="30"/>
    </row>
    <row r="71" spans="1:61" ht="12.75">
      <c r="A71" s="15">
        <v>66</v>
      </c>
      <c r="B71" s="16" t="s">
        <v>90</v>
      </c>
      <c r="C71" s="31">
        <v>2266.8</v>
      </c>
      <c r="D71" s="32"/>
      <c r="E71" s="19">
        <f t="shared" si="38"/>
        <v>40.87871182309258</v>
      </c>
      <c r="F71" s="20">
        <v>39578.36</v>
      </c>
      <c r="G71" s="21">
        <v>113.98</v>
      </c>
      <c r="H71" s="22">
        <v>110354.3</v>
      </c>
      <c r="I71" s="19">
        <f t="shared" si="39"/>
        <v>40.87871182309258</v>
      </c>
      <c r="J71" s="20">
        <v>39578.36</v>
      </c>
      <c r="K71" s="23">
        <v>120.96</v>
      </c>
      <c r="L71" s="24">
        <v>117112.26</v>
      </c>
      <c r="M71" s="19">
        <f t="shared" si="40"/>
        <v>40.87871182309258</v>
      </c>
      <c r="N71" s="20">
        <v>39578.36</v>
      </c>
      <c r="O71" s="25">
        <v>103.96</v>
      </c>
      <c r="P71" s="20">
        <v>100653.03</v>
      </c>
      <c r="Q71" s="19">
        <f t="shared" si="41"/>
        <v>40.87871182309258</v>
      </c>
      <c r="R71" s="20">
        <v>39578.36</v>
      </c>
      <c r="S71" s="26">
        <v>55.09</v>
      </c>
      <c r="T71" s="20">
        <v>53337.59</v>
      </c>
      <c r="U71" s="19">
        <f t="shared" si="42"/>
        <v>40.87871182309258</v>
      </c>
      <c r="V71" s="20">
        <v>39578.36</v>
      </c>
      <c r="W71" s="26">
        <v>15.41</v>
      </c>
      <c r="X71" s="20">
        <v>14919.81</v>
      </c>
      <c r="Y71" s="19">
        <f t="shared" si="43"/>
        <v>40.87871182309258</v>
      </c>
      <c r="Z71" s="20">
        <v>39578.36</v>
      </c>
      <c r="AA71" s="26">
        <v>0</v>
      </c>
      <c r="AB71" s="20">
        <v>0</v>
      </c>
      <c r="AC71" s="19">
        <f t="shared" si="44"/>
        <v>40.87871182309258</v>
      </c>
      <c r="AD71" s="20">
        <v>39578.36</v>
      </c>
      <c r="AE71" s="26">
        <v>0</v>
      </c>
      <c r="AF71" s="20">
        <v>0</v>
      </c>
      <c r="AG71" s="19">
        <f t="shared" si="45"/>
        <v>40.87871182309258</v>
      </c>
      <c r="AH71" s="20">
        <v>39578.36</v>
      </c>
      <c r="AI71" s="26">
        <v>0</v>
      </c>
      <c r="AJ71" s="20">
        <v>0</v>
      </c>
      <c r="AK71" s="19">
        <f t="shared" si="46"/>
        <v>40.87871182309258</v>
      </c>
      <c r="AL71" s="20">
        <v>39578.36</v>
      </c>
      <c r="AM71" s="26">
        <v>0</v>
      </c>
      <c r="AN71" s="20">
        <v>0</v>
      </c>
      <c r="AO71" s="19">
        <f t="shared" si="47"/>
        <v>40.87871182309258</v>
      </c>
      <c r="AP71" s="20">
        <v>39578.36</v>
      </c>
      <c r="AQ71" s="26">
        <v>25.2</v>
      </c>
      <c r="AR71" s="20">
        <v>24398.39</v>
      </c>
      <c r="AS71" s="19">
        <f t="shared" si="48"/>
        <v>40.87871182309258</v>
      </c>
      <c r="AT71" s="20">
        <v>39578.36</v>
      </c>
      <c r="AU71" s="26">
        <v>-196.27</v>
      </c>
      <c r="AV71" s="20">
        <v>-190026.65</v>
      </c>
      <c r="AW71" s="19">
        <f t="shared" si="49"/>
        <v>40.87871182309258</v>
      </c>
      <c r="AX71" s="20">
        <v>39578.36</v>
      </c>
      <c r="AY71" s="26">
        <v>58.21</v>
      </c>
      <c r="AZ71" s="20">
        <v>56358.34</v>
      </c>
      <c r="BA71" s="19">
        <f t="shared" si="50"/>
        <v>490.54454187711104</v>
      </c>
      <c r="BB71" s="20">
        <f t="shared" si="51"/>
        <v>474940.3199999999</v>
      </c>
      <c r="BC71" s="27">
        <f t="shared" si="52"/>
        <v>0.010901564613846245</v>
      </c>
      <c r="BD71" s="26">
        <f t="shared" si="53"/>
        <v>296.54</v>
      </c>
      <c r="BE71" s="20">
        <f t="shared" si="54"/>
        <v>287107.06999999995</v>
      </c>
      <c r="BF71" s="28">
        <f t="shared" si="55"/>
        <v>194.00454187711102</v>
      </c>
      <c r="BG71" s="29">
        <f t="shared" si="56"/>
        <v>187833.24999999994</v>
      </c>
      <c r="BH71" s="30">
        <v>12</v>
      </c>
      <c r="BI71" s="30"/>
    </row>
    <row r="72" spans="1:61" ht="12.75">
      <c r="A72" s="15">
        <v>67</v>
      </c>
      <c r="B72" s="16" t="s">
        <v>91</v>
      </c>
      <c r="C72" s="31">
        <v>4509.3</v>
      </c>
      <c r="D72" s="32"/>
      <c r="E72" s="19">
        <f t="shared" si="38"/>
        <v>0</v>
      </c>
      <c r="F72" s="20">
        <v>0</v>
      </c>
      <c r="G72" s="21">
        <v>0</v>
      </c>
      <c r="H72" s="22">
        <v>0</v>
      </c>
      <c r="I72" s="19">
        <f t="shared" si="39"/>
        <v>0</v>
      </c>
      <c r="J72" s="20">
        <v>0</v>
      </c>
      <c r="K72" s="23">
        <v>0</v>
      </c>
      <c r="L72" s="24">
        <v>0</v>
      </c>
      <c r="M72" s="19">
        <f t="shared" si="40"/>
        <v>0</v>
      </c>
      <c r="N72" s="20">
        <v>0</v>
      </c>
      <c r="O72" s="25">
        <v>0</v>
      </c>
      <c r="P72" s="20">
        <v>0</v>
      </c>
      <c r="Q72" s="19">
        <f t="shared" si="41"/>
        <v>0</v>
      </c>
      <c r="R72" s="20">
        <v>0</v>
      </c>
      <c r="S72" s="26">
        <v>0</v>
      </c>
      <c r="T72" s="20">
        <v>0</v>
      </c>
      <c r="U72" s="19">
        <f t="shared" si="42"/>
        <v>0</v>
      </c>
      <c r="V72" s="20">
        <v>0</v>
      </c>
      <c r="W72" s="26">
        <v>0</v>
      </c>
      <c r="X72" s="20">
        <v>0</v>
      </c>
      <c r="Y72" s="19">
        <f t="shared" si="43"/>
        <v>0</v>
      </c>
      <c r="Z72" s="20">
        <v>0</v>
      </c>
      <c r="AA72" s="26">
        <v>0</v>
      </c>
      <c r="AB72" s="20">
        <v>0</v>
      </c>
      <c r="AC72" s="19">
        <f t="shared" si="44"/>
        <v>0</v>
      </c>
      <c r="AD72" s="20">
        <v>0</v>
      </c>
      <c r="AE72" s="26">
        <v>0</v>
      </c>
      <c r="AF72" s="20">
        <v>0</v>
      </c>
      <c r="AG72" s="19">
        <f t="shared" si="45"/>
        <v>72.148906722854</v>
      </c>
      <c r="AH72" s="20">
        <v>69853.85</v>
      </c>
      <c r="AI72" s="26">
        <v>0</v>
      </c>
      <c r="AJ72" s="20">
        <v>0</v>
      </c>
      <c r="AK72" s="19">
        <f t="shared" si="46"/>
        <v>72.148906722854</v>
      </c>
      <c r="AL72" s="20">
        <v>69853.85</v>
      </c>
      <c r="AM72" s="26">
        <v>0</v>
      </c>
      <c r="AN72" s="20">
        <v>0</v>
      </c>
      <c r="AO72" s="19">
        <f t="shared" si="47"/>
        <v>72.148906722854</v>
      </c>
      <c r="AP72" s="20">
        <v>69853.85</v>
      </c>
      <c r="AQ72" s="33">
        <v>69.54</v>
      </c>
      <c r="AR72" s="34">
        <v>67327.93</v>
      </c>
      <c r="AS72" s="19">
        <f t="shared" si="48"/>
        <v>72.148906722854</v>
      </c>
      <c r="AT72" s="20">
        <v>69853.85</v>
      </c>
      <c r="AU72" s="26">
        <v>46.5</v>
      </c>
      <c r="AV72" s="20">
        <v>45020.83</v>
      </c>
      <c r="AW72" s="19">
        <f t="shared" si="49"/>
        <v>72.148906722854</v>
      </c>
      <c r="AX72" s="20">
        <v>69853.85</v>
      </c>
      <c r="AY72" s="26">
        <v>117.62</v>
      </c>
      <c r="AZ72" s="20">
        <v>113878.51</v>
      </c>
      <c r="BA72" s="19">
        <f t="shared" si="50"/>
        <v>360.74453361427</v>
      </c>
      <c r="BB72" s="20">
        <f t="shared" si="51"/>
        <v>349269.25</v>
      </c>
      <c r="BC72" s="27">
        <f t="shared" si="52"/>
        <v>0.010363471048721531</v>
      </c>
      <c r="BD72" s="26">
        <f t="shared" si="53"/>
        <v>233.66000000000003</v>
      </c>
      <c r="BE72" s="20">
        <f t="shared" si="54"/>
        <v>226227.27</v>
      </c>
      <c r="BF72" s="28">
        <f t="shared" si="55"/>
        <v>127.08453361426996</v>
      </c>
      <c r="BG72" s="29">
        <f t="shared" si="56"/>
        <v>123041.98000000001</v>
      </c>
      <c r="BH72" s="43">
        <v>5</v>
      </c>
      <c r="BI72" s="44">
        <v>40391</v>
      </c>
    </row>
    <row r="73" spans="1:61" ht="12.75">
      <c r="A73" s="15">
        <v>68</v>
      </c>
      <c r="B73" s="16" t="s">
        <v>92</v>
      </c>
      <c r="C73" s="31">
        <v>5591.6</v>
      </c>
      <c r="D73" s="32"/>
      <c r="E73" s="19">
        <f t="shared" si="38"/>
        <v>100.83697414763631</v>
      </c>
      <c r="F73" s="20">
        <v>97629.35</v>
      </c>
      <c r="G73" s="21">
        <v>137.21</v>
      </c>
      <c r="H73" s="22">
        <v>132845.35</v>
      </c>
      <c r="I73" s="19">
        <f t="shared" si="39"/>
        <v>100.83697414763631</v>
      </c>
      <c r="J73" s="20">
        <v>97629.35</v>
      </c>
      <c r="K73" s="23">
        <v>151.5</v>
      </c>
      <c r="L73" s="24">
        <v>146680.79</v>
      </c>
      <c r="M73" s="19">
        <f t="shared" si="40"/>
        <v>100.83697414763631</v>
      </c>
      <c r="N73" s="20">
        <v>97629.35</v>
      </c>
      <c r="O73" s="25">
        <v>131.69</v>
      </c>
      <c r="P73" s="20">
        <v>127500.94</v>
      </c>
      <c r="Q73" s="19">
        <f t="shared" si="41"/>
        <v>100.83697414763631</v>
      </c>
      <c r="R73" s="20">
        <v>97629.35</v>
      </c>
      <c r="S73" s="26">
        <v>72.5</v>
      </c>
      <c r="T73" s="20">
        <v>70193.78</v>
      </c>
      <c r="U73" s="19">
        <f t="shared" si="42"/>
        <v>100.83697414763631</v>
      </c>
      <c r="V73" s="20">
        <v>97629.35</v>
      </c>
      <c r="W73" s="26">
        <v>20</v>
      </c>
      <c r="X73" s="20">
        <v>19363.8</v>
      </c>
      <c r="Y73" s="19">
        <f t="shared" si="43"/>
        <v>100.83697414763631</v>
      </c>
      <c r="Z73" s="20">
        <v>97629.35</v>
      </c>
      <c r="AA73" s="26">
        <v>0</v>
      </c>
      <c r="AB73" s="20">
        <v>0</v>
      </c>
      <c r="AC73" s="19">
        <f t="shared" si="44"/>
        <v>100.83697414763631</v>
      </c>
      <c r="AD73" s="20">
        <v>97629.35</v>
      </c>
      <c r="AE73" s="26">
        <v>0</v>
      </c>
      <c r="AF73" s="20">
        <v>0</v>
      </c>
      <c r="AG73" s="19">
        <f t="shared" si="45"/>
        <v>100.83697414763631</v>
      </c>
      <c r="AH73" s="20">
        <v>97629.35</v>
      </c>
      <c r="AI73" s="26">
        <v>0</v>
      </c>
      <c r="AJ73" s="20">
        <v>0</v>
      </c>
      <c r="AK73" s="19">
        <f t="shared" si="46"/>
        <v>100.83697414763631</v>
      </c>
      <c r="AL73" s="20">
        <v>97629.35</v>
      </c>
      <c r="AM73" s="26">
        <v>0</v>
      </c>
      <c r="AN73" s="20">
        <v>0</v>
      </c>
      <c r="AO73" s="19">
        <f t="shared" si="47"/>
        <v>100.83697414763631</v>
      </c>
      <c r="AP73" s="20">
        <v>97629.35</v>
      </c>
      <c r="AQ73" s="26">
        <v>45.13</v>
      </c>
      <c r="AR73" s="20">
        <v>43694.41</v>
      </c>
      <c r="AS73" s="19">
        <f t="shared" si="48"/>
        <v>100.83697414763631</v>
      </c>
      <c r="AT73" s="20">
        <v>97629.35</v>
      </c>
      <c r="AU73" s="26">
        <v>81.8</v>
      </c>
      <c r="AV73" s="20">
        <v>79197.94</v>
      </c>
      <c r="AW73" s="19">
        <f t="shared" si="49"/>
        <v>100.83697414763631</v>
      </c>
      <c r="AX73" s="20">
        <v>97629.35</v>
      </c>
      <c r="AY73" s="26">
        <v>126.05</v>
      </c>
      <c r="AZ73" s="20">
        <v>122040.35</v>
      </c>
      <c r="BA73" s="19">
        <f t="shared" si="50"/>
        <v>1210.0436897716356</v>
      </c>
      <c r="BB73" s="20">
        <f t="shared" si="51"/>
        <v>1171552.2</v>
      </c>
      <c r="BC73" s="27">
        <f t="shared" si="52"/>
        <v>0.011414145027064405</v>
      </c>
      <c r="BD73" s="26">
        <f t="shared" si="53"/>
        <v>765.88</v>
      </c>
      <c r="BE73" s="20">
        <f t="shared" si="54"/>
        <v>741517.36</v>
      </c>
      <c r="BF73" s="28">
        <f t="shared" si="55"/>
        <v>444.16368977163563</v>
      </c>
      <c r="BG73" s="29">
        <f t="shared" si="56"/>
        <v>430034.83999999997</v>
      </c>
      <c r="BH73" s="30">
        <v>12</v>
      </c>
      <c r="BI73" s="30"/>
    </row>
    <row r="74" spans="1:61" ht="12.75">
      <c r="A74" s="15">
        <v>69</v>
      </c>
      <c r="B74" s="16" t="s">
        <v>93</v>
      </c>
      <c r="C74" s="31">
        <v>4637.48</v>
      </c>
      <c r="D74" s="32"/>
      <c r="E74" s="19">
        <f t="shared" si="38"/>
        <v>83.63067166568547</v>
      </c>
      <c r="F74" s="20">
        <v>80970.38</v>
      </c>
      <c r="G74" s="21">
        <v>123.55</v>
      </c>
      <c r="H74" s="22">
        <v>119619.87</v>
      </c>
      <c r="I74" s="19">
        <f t="shared" si="39"/>
        <v>83.63067166568547</v>
      </c>
      <c r="J74" s="20">
        <v>80970.38</v>
      </c>
      <c r="K74" s="23">
        <v>131.33</v>
      </c>
      <c r="L74" s="24">
        <v>127152.39</v>
      </c>
      <c r="M74" s="19">
        <f t="shared" si="40"/>
        <v>83.63067166568547</v>
      </c>
      <c r="N74" s="20">
        <v>80970.38</v>
      </c>
      <c r="O74" s="25">
        <v>115.15</v>
      </c>
      <c r="P74" s="20">
        <v>111487.08</v>
      </c>
      <c r="Q74" s="19">
        <f t="shared" si="41"/>
        <v>83.63067166568547</v>
      </c>
      <c r="R74" s="20">
        <v>80970.38</v>
      </c>
      <c r="S74" s="26">
        <v>63.25</v>
      </c>
      <c r="T74" s="20">
        <v>61238.02</v>
      </c>
      <c r="U74" s="19">
        <f t="shared" si="42"/>
        <v>83.63067166568547</v>
      </c>
      <c r="V74" s="20">
        <v>80970.38</v>
      </c>
      <c r="W74" s="26">
        <v>17.61</v>
      </c>
      <c r="X74" s="20">
        <v>17049.83</v>
      </c>
      <c r="Y74" s="19">
        <f t="shared" si="43"/>
        <v>83.63067166568547</v>
      </c>
      <c r="Z74" s="20">
        <v>80970.38</v>
      </c>
      <c r="AA74" s="26">
        <v>0</v>
      </c>
      <c r="AB74" s="20">
        <v>0</v>
      </c>
      <c r="AC74" s="19">
        <f t="shared" si="44"/>
        <v>83.63067166568547</v>
      </c>
      <c r="AD74" s="20">
        <v>80970.38</v>
      </c>
      <c r="AE74" s="26">
        <v>0</v>
      </c>
      <c r="AF74" s="20">
        <v>0</v>
      </c>
      <c r="AG74" s="19">
        <f t="shared" si="45"/>
        <v>83.63067166568547</v>
      </c>
      <c r="AH74" s="20">
        <v>80970.38</v>
      </c>
      <c r="AI74" s="26">
        <v>0</v>
      </c>
      <c r="AJ74" s="20">
        <v>0</v>
      </c>
      <c r="AK74" s="19">
        <f t="shared" si="46"/>
        <v>83.63067166568547</v>
      </c>
      <c r="AL74" s="20">
        <v>80970.38</v>
      </c>
      <c r="AM74" s="26">
        <v>0</v>
      </c>
      <c r="AN74" s="20">
        <v>0</v>
      </c>
      <c r="AO74" s="19">
        <f t="shared" si="47"/>
        <v>83.63067166568547</v>
      </c>
      <c r="AP74" s="20">
        <v>80970.38</v>
      </c>
      <c r="AQ74" s="26">
        <v>39.31</v>
      </c>
      <c r="AR74" s="20">
        <v>38059.55</v>
      </c>
      <c r="AS74" s="19">
        <f t="shared" si="48"/>
        <v>83.63067166568547</v>
      </c>
      <c r="AT74" s="20">
        <v>80970.38</v>
      </c>
      <c r="AU74" s="26">
        <v>68.42</v>
      </c>
      <c r="AV74" s="20">
        <v>66243.56</v>
      </c>
      <c r="AW74" s="19">
        <f t="shared" si="49"/>
        <v>83.63067166568547</v>
      </c>
      <c r="AX74" s="20">
        <v>80970.38</v>
      </c>
      <c r="AY74" s="26">
        <v>108.38</v>
      </c>
      <c r="AZ74" s="20">
        <v>104932.43</v>
      </c>
      <c r="BA74" s="19">
        <f t="shared" si="50"/>
        <v>1003.5680599882254</v>
      </c>
      <c r="BB74" s="20">
        <f t="shared" si="51"/>
        <v>971644.56</v>
      </c>
      <c r="BC74" s="27">
        <f t="shared" si="52"/>
        <v>0.011985676128702084</v>
      </c>
      <c r="BD74" s="26">
        <f t="shared" si="53"/>
        <v>667</v>
      </c>
      <c r="BE74" s="20">
        <f t="shared" si="54"/>
        <v>645782.73</v>
      </c>
      <c r="BF74" s="28">
        <f t="shared" si="55"/>
        <v>336.5680599882254</v>
      </c>
      <c r="BG74" s="29">
        <f t="shared" si="56"/>
        <v>325861.8300000001</v>
      </c>
      <c r="BH74" s="30">
        <v>12</v>
      </c>
      <c r="BI74" s="30"/>
    </row>
    <row r="75" spans="1:61" ht="12.75">
      <c r="A75" s="15">
        <v>70</v>
      </c>
      <c r="B75" s="16" t="s">
        <v>94</v>
      </c>
      <c r="C75" s="31">
        <v>4644.1</v>
      </c>
      <c r="D75" s="32"/>
      <c r="E75" s="19">
        <f t="shared" si="38"/>
        <v>83.75010070337433</v>
      </c>
      <c r="F75" s="20">
        <v>81086.01</v>
      </c>
      <c r="G75" s="21">
        <v>107.53</v>
      </c>
      <c r="H75" s="22">
        <v>104109.47</v>
      </c>
      <c r="I75" s="19">
        <f t="shared" si="39"/>
        <v>83.75010070337433</v>
      </c>
      <c r="J75" s="20">
        <v>81086.01</v>
      </c>
      <c r="K75" s="23">
        <v>113.66</v>
      </c>
      <c r="L75" s="24">
        <v>110044.48</v>
      </c>
      <c r="M75" s="19">
        <f t="shared" si="40"/>
        <v>83.75010070337433</v>
      </c>
      <c r="N75" s="20">
        <v>81086.01</v>
      </c>
      <c r="O75" s="25">
        <v>100.61</v>
      </c>
      <c r="P75" s="20">
        <v>97409.6</v>
      </c>
      <c r="Q75" s="19">
        <f t="shared" si="41"/>
        <v>83.75010070337433</v>
      </c>
      <c r="R75" s="20">
        <v>81086.01</v>
      </c>
      <c r="S75" s="26">
        <v>54.33</v>
      </c>
      <c r="T75" s="20">
        <v>52601.76</v>
      </c>
      <c r="U75" s="19">
        <f t="shared" si="42"/>
        <v>83.75010070337433</v>
      </c>
      <c r="V75" s="20">
        <v>81086.01</v>
      </c>
      <c r="W75" s="26">
        <v>15.34</v>
      </c>
      <c r="X75" s="20">
        <v>14852.03</v>
      </c>
      <c r="Y75" s="19">
        <f t="shared" si="43"/>
        <v>83.75010070337433</v>
      </c>
      <c r="Z75" s="20">
        <v>81086.01</v>
      </c>
      <c r="AA75" s="26">
        <v>0</v>
      </c>
      <c r="AB75" s="20">
        <v>0</v>
      </c>
      <c r="AC75" s="19">
        <f t="shared" si="44"/>
        <v>83.75010070337433</v>
      </c>
      <c r="AD75" s="20">
        <v>81086.01</v>
      </c>
      <c r="AE75" s="26">
        <v>0</v>
      </c>
      <c r="AF75" s="20">
        <v>0</v>
      </c>
      <c r="AG75" s="19">
        <f t="shared" si="45"/>
        <v>83.75010070337433</v>
      </c>
      <c r="AH75" s="20">
        <v>81086.01</v>
      </c>
      <c r="AI75" s="26">
        <v>0</v>
      </c>
      <c r="AJ75" s="20">
        <v>0</v>
      </c>
      <c r="AK75" s="19">
        <f t="shared" si="46"/>
        <v>83.75010070337433</v>
      </c>
      <c r="AL75" s="20">
        <v>81086.01</v>
      </c>
      <c r="AM75" s="26">
        <v>0</v>
      </c>
      <c r="AN75" s="20">
        <v>0</v>
      </c>
      <c r="AO75" s="19">
        <f t="shared" si="47"/>
        <v>83.75010070337433</v>
      </c>
      <c r="AP75" s="20">
        <v>81086.01</v>
      </c>
      <c r="AQ75" s="26">
        <v>34.64</v>
      </c>
      <c r="AR75" s="20">
        <v>33538.1</v>
      </c>
      <c r="AS75" s="19">
        <f t="shared" si="48"/>
        <v>83.75010070337433</v>
      </c>
      <c r="AT75" s="20">
        <v>81086.01</v>
      </c>
      <c r="AU75" s="26">
        <v>61.18</v>
      </c>
      <c r="AV75" s="20">
        <v>59233.86</v>
      </c>
      <c r="AW75" s="19">
        <f t="shared" si="49"/>
        <v>83.75010070337433</v>
      </c>
      <c r="AX75" s="20">
        <v>81086.01</v>
      </c>
      <c r="AY75" s="26">
        <v>97.98</v>
      </c>
      <c r="AZ75" s="20">
        <v>94863.26</v>
      </c>
      <c r="BA75" s="19">
        <f t="shared" si="50"/>
        <v>1005.0012084404917</v>
      </c>
      <c r="BB75" s="20">
        <f t="shared" si="51"/>
        <v>973032.12</v>
      </c>
      <c r="BC75" s="27">
        <f t="shared" si="52"/>
        <v>0.010502034839904395</v>
      </c>
      <c r="BD75" s="26">
        <f t="shared" si="53"/>
        <v>585.27</v>
      </c>
      <c r="BE75" s="20">
        <f t="shared" si="54"/>
        <v>566652.56</v>
      </c>
      <c r="BF75" s="28">
        <f t="shared" si="55"/>
        <v>419.73120844049174</v>
      </c>
      <c r="BG75" s="29">
        <f t="shared" si="56"/>
        <v>406379.55999999994</v>
      </c>
      <c r="BH75" s="30">
        <v>12</v>
      </c>
      <c r="BI75" s="30"/>
    </row>
    <row r="76" spans="1:61" ht="12.75">
      <c r="A76" s="15">
        <v>71</v>
      </c>
      <c r="B76" s="16" t="s">
        <v>95</v>
      </c>
      <c r="C76" s="17">
        <v>3055.42</v>
      </c>
      <c r="D76" s="18"/>
      <c r="E76" s="19">
        <f t="shared" si="38"/>
        <v>55.10579535008625</v>
      </c>
      <c r="F76" s="20">
        <v>53352.88</v>
      </c>
      <c r="G76" s="35">
        <v>170.61</v>
      </c>
      <c r="H76" s="36">
        <v>165182.9</v>
      </c>
      <c r="I76" s="19">
        <f t="shared" si="39"/>
        <v>55.10579535008625</v>
      </c>
      <c r="J76" s="20">
        <v>53352.88</v>
      </c>
      <c r="K76" s="23">
        <v>55.81</v>
      </c>
      <c r="L76" s="24">
        <v>54034.68</v>
      </c>
      <c r="M76" s="19">
        <f t="shared" si="40"/>
        <v>55.10579535008625</v>
      </c>
      <c r="N76" s="20">
        <v>53352.88</v>
      </c>
      <c r="O76" s="40">
        <v>109.17</v>
      </c>
      <c r="P76" s="34">
        <v>105697.3</v>
      </c>
      <c r="Q76" s="19">
        <f t="shared" si="41"/>
        <v>55.10579535008625</v>
      </c>
      <c r="R76" s="20">
        <v>53352.88</v>
      </c>
      <c r="S76" s="26">
        <v>57.4</v>
      </c>
      <c r="T76" s="20">
        <v>55574.11</v>
      </c>
      <c r="U76" s="19">
        <f t="shared" si="42"/>
        <v>55.10579535008625</v>
      </c>
      <c r="V76" s="20">
        <v>53352.88</v>
      </c>
      <c r="W76" s="26">
        <v>14.65</v>
      </c>
      <c r="X76" s="20">
        <v>14183.98</v>
      </c>
      <c r="Y76" s="19">
        <f t="shared" si="43"/>
        <v>55.10579535008625</v>
      </c>
      <c r="Z76" s="20">
        <v>53352.88</v>
      </c>
      <c r="AA76" s="26">
        <v>0</v>
      </c>
      <c r="AB76" s="20">
        <v>0</v>
      </c>
      <c r="AC76" s="19">
        <f t="shared" si="44"/>
        <v>55.10579535008625</v>
      </c>
      <c r="AD76" s="20">
        <v>53352.88</v>
      </c>
      <c r="AE76" s="26">
        <v>0</v>
      </c>
      <c r="AF76" s="20">
        <v>0</v>
      </c>
      <c r="AG76" s="19">
        <f t="shared" si="45"/>
        <v>55.10579535008625</v>
      </c>
      <c r="AH76" s="20">
        <v>53352.88</v>
      </c>
      <c r="AI76" s="26">
        <v>0</v>
      </c>
      <c r="AJ76" s="20">
        <v>0</v>
      </c>
      <c r="AK76" s="19">
        <f t="shared" si="46"/>
        <v>55.10579535008625</v>
      </c>
      <c r="AL76" s="20">
        <v>53352.88</v>
      </c>
      <c r="AM76" s="26">
        <v>0</v>
      </c>
      <c r="AN76" s="20">
        <v>0</v>
      </c>
      <c r="AO76" s="19">
        <f t="shared" si="47"/>
        <v>55.08958985323129</v>
      </c>
      <c r="AP76" s="20">
        <v>53337.19</v>
      </c>
      <c r="AQ76" s="26">
        <v>39</v>
      </c>
      <c r="AR76" s="20">
        <v>37759.41</v>
      </c>
      <c r="AS76" s="19">
        <f t="shared" si="48"/>
        <v>55.100393517801265</v>
      </c>
      <c r="AT76" s="20">
        <v>53347.65</v>
      </c>
      <c r="AU76" s="26">
        <v>60.64</v>
      </c>
      <c r="AV76" s="20">
        <v>58711.04</v>
      </c>
      <c r="AW76" s="19">
        <f t="shared" si="49"/>
        <v>55.100393517801265</v>
      </c>
      <c r="AX76" s="20">
        <v>53347.65</v>
      </c>
      <c r="AY76" s="26">
        <v>115.81</v>
      </c>
      <c r="AZ76" s="20">
        <v>112126.08</v>
      </c>
      <c r="BA76" s="19">
        <f t="shared" si="50"/>
        <v>661.2425350396101</v>
      </c>
      <c r="BB76" s="20">
        <f t="shared" si="51"/>
        <v>640208.41</v>
      </c>
      <c r="BC76" s="27">
        <f t="shared" si="52"/>
        <v>0.016994117557215263</v>
      </c>
      <c r="BD76" s="26">
        <f t="shared" si="53"/>
        <v>623.0899999999999</v>
      </c>
      <c r="BE76" s="20">
        <f t="shared" si="54"/>
        <v>603269.5</v>
      </c>
      <c r="BF76" s="28">
        <f t="shared" si="55"/>
        <v>38.15253503961014</v>
      </c>
      <c r="BG76" s="29">
        <f t="shared" si="56"/>
        <v>36938.91000000003</v>
      </c>
      <c r="BH76" s="30">
        <v>12</v>
      </c>
      <c r="BI76" s="30"/>
    </row>
    <row r="77" spans="1:61" ht="12.75">
      <c r="A77" s="15">
        <v>72</v>
      </c>
      <c r="B77" s="16" t="s">
        <v>96</v>
      </c>
      <c r="C77" s="17">
        <v>4475.5</v>
      </c>
      <c r="D77" s="18"/>
      <c r="E77" s="19">
        <v>0</v>
      </c>
      <c r="F77" s="20">
        <v>0</v>
      </c>
      <c r="G77" s="21">
        <v>0</v>
      </c>
      <c r="H77" s="22">
        <v>0</v>
      </c>
      <c r="I77" s="19">
        <v>0</v>
      </c>
      <c r="J77" s="20">
        <v>0</v>
      </c>
      <c r="K77" s="25">
        <v>0</v>
      </c>
      <c r="L77" s="22">
        <v>0</v>
      </c>
      <c r="M77" s="19">
        <v>0</v>
      </c>
      <c r="N77" s="20">
        <v>0</v>
      </c>
      <c r="O77" s="25">
        <v>0</v>
      </c>
      <c r="P77" s="22">
        <v>0</v>
      </c>
      <c r="Q77" s="19">
        <v>0</v>
      </c>
      <c r="R77" s="20">
        <v>0</v>
      </c>
      <c r="S77" s="25">
        <v>0</v>
      </c>
      <c r="T77" s="22">
        <v>0</v>
      </c>
      <c r="U77" s="19">
        <v>0</v>
      </c>
      <c r="V77" s="20">
        <v>0</v>
      </c>
      <c r="W77" s="25">
        <v>0</v>
      </c>
      <c r="X77" s="22">
        <v>0</v>
      </c>
      <c r="Y77" s="19">
        <f t="shared" si="43"/>
        <v>71.60813476693625</v>
      </c>
      <c r="Z77" s="20">
        <v>69330.28</v>
      </c>
      <c r="AA77" s="33">
        <v>0</v>
      </c>
      <c r="AB77" s="34">
        <v>0</v>
      </c>
      <c r="AC77" s="19">
        <f t="shared" si="44"/>
        <v>71.60813476693625</v>
      </c>
      <c r="AD77" s="20">
        <v>69330.28</v>
      </c>
      <c r="AE77" s="26">
        <v>0</v>
      </c>
      <c r="AF77" s="20">
        <v>0</v>
      </c>
      <c r="AG77" s="19">
        <f t="shared" si="45"/>
        <v>71.60813476693625</v>
      </c>
      <c r="AH77" s="20">
        <v>69330.28</v>
      </c>
      <c r="AI77" s="26">
        <v>0</v>
      </c>
      <c r="AJ77" s="20">
        <v>0</v>
      </c>
      <c r="AK77" s="19">
        <f t="shared" si="46"/>
        <v>71.60813476693625</v>
      </c>
      <c r="AL77" s="20">
        <v>69330.28</v>
      </c>
      <c r="AM77" s="26">
        <v>0</v>
      </c>
      <c r="AN77" s="20">
        <v>0</v>
      </c>
      <c r="AO77" s="19">
        <f t="shared" si="47"/>
        <v>71.60813476693625</v>
      </c>
      <c r="AP77" s="20">
        <v>69330.28</v>
      </c>
      <c r="AQ77" s="33">
        <v>65.98</v>
      </c>
      <c r="AR77" s="34">
        <v>63881.18</v>
      </c>
      <c r="AS77" s="19">
        <f t="shared" si="48"/>
        <v>71.60813476693625</v>
      </c>
      <c r="AT77" s="20">
        <v>69330.28</v>
      </c>
      <c r="AU77" s="26">
        <v>41.22</v>
      </c>
      <c r="AV77" s="20">
        <v>39908.79</v>
      </c>
      <c r="AW77" s="19">
        <f t="shared" si="49"/>
        <v>71.60813476693625</v>
      </c>
      <c r="AX77" s="20">
        <v>69330.28</v>
      </c>
      <c r="AY77" s="26">
        <v>102.98</v>
      </c>
      <c r="AZ77" s="20">
        <v>99704.21</v>
      </c>
      <c r="BA77" s="19">
        <f t="shared" si="50"/>
        <v>501.2569433685537</v>
      </c>
      <c r="BB77" s="20">
        <f t="shared" si="51"/>
        <v>485311.9600000001</v>
      </c>
      <c r="BC77" s="27">
        <f t="shared" si="52"/>
        <v>0.006708907225050673</v>
      </c>
      <c r="BD77" s="26">
        <f t="shared" si="53"/>
        <v>210.18</v>
      </c>
      <c r="BE77" s="20">
        <f t="shared" si="54"/>
        <v>203494.18</v>
      </c>
      <c r="BF77" s="28">
        <f t="shared" si="55"/>
        <v>291.0769433685537</v>
      </c>
      <c r="BG77" s="29">
        <f t="shared" si="56"/>
        <v>281817.7800000001</v>
      </c>
      <c r="BH77" s="43">
        <v>7</v>
      </c>
      <c r="BI77" s="44">
        <v>40330</v>
      </c>
    </row>
    <row r="78" spans="1:61" ht="12.75">
      <c r="A78" s="15">
        <v>73</v>
      </c>
      <c r="B78" s="16" t="s">
        <v>97</v>
      </c>
      <c r="C78" s="17">
        <v>2577.6</v>
      </c>
      <c r="D78" s="18"/>
      <c r="E78" s="19">
        <v>0</v>
      </c>
      <c r="F78" s="20">
        <v>0</v>
      </c>
      <c r="G78" s="21">
        <v>0</v>
      </c>
      <c r="H78" s="22">
        <v>0</v>
      </c>
      <c r="I78" s="19">
        <v>0</v>
      </c>
      <c r="J78" s="20">
        <v>0</v>
      </c>
      <c r="K78" s="25">
        <v>0</v>
      </c>
      <c r="L78" s="22">
        <v>0</v>
      </c>
      <c r="M78" s="19">
        <v>0</v>
      </c>
      <c r="N78" s="20">
        <v>0</v>
      </c>
      <c r="O78" s="25">
        <v>0</v>
      </c>
      <c r="P78" s="22">
        <v>0</v>
      </c>
      <c r="Q78" s="19">
        <v>0</v>
      </c>
      <c r="R78" s="20">
        <v>0</v>
      </c>
      <c r="S78" s="25">
        <v>0</v>
      </c>
      <c r="T78" s="22">
        <v>0</v>
      </c>
      <c r="U78" s="19">
        <v>0</v>
      </c>
      <c r="V78" s="20">
        <v>0</v>
      </c>
      <c r="W78" s="25">
        <v>0</v>
      </c>
      <c r="X78" s="22">
        <v>0</v>
      </c>
      <c r="Y78" s="19">
        <f t="shared" si="43"/>
        <v>41.241667441308</v>
      </c>
      <c r="Z78" s="20">
        <v>39929.77</v>
      </c>
      <c r="AA78" s="33">
        <v>0</v>
      </c>
      <c r="AB78" s="34">
        <v>0</v>
      </c>
      <c r="AC78" s="19">
        <f t="shared" si="44"/>
        <v>41.241667441308</v>
      </c>
      <c r="AD78" s="20">
        <v>39929.77</v>
      </c>
      <c r="AE78" s="26">
        <v>0</v>
      </c>
      <c r="AF78" s="20">
        <v>0</v>
      </c>
      <c r="AG78" s="19">
        <f t="shared" si="45"/>
        <v>41.241667441308</v>
      </c>
      <c r="AH78" s="20">
        <v>39929.77</v>
      </c>
      <c r="AI78" s="26">
        <v>0</v>
      </c>
      <c r="AJ78" s="20">
        <v>0</v>
      </c>
      <c r="AK78" s="19">
        <f t="shared" si="46"/>
        <v>41.241667441308</v>
      </c>
      <c r="AL78" s="20">
        <v>39929.77</v>
      </c>
      <c r="AM78" s="26">
        <v>0</v>
      </c>
      <c r="AN78" s="20">
        <v>0</v>
      </c>
      <c r="AO78" s="19">
        <f t="shared" si="47"/>
        <v>41.241667441308</v>
      </c>
      <c r="AP78" s="20">
        <v>39929.77</v>
      </c>
      <c r="AQ78" s="33">
        <v>43.86</v>
      </c>
      <c r="AR78" s="34">
        <v>42464.81</v>
      </c>
      <c r="AS78" s="19">
        <f t="shared" si="48"/>
        <v>41.241667441308</v>
      </c>
      <c r="AT78" s="20">
        <v>39929.77</v>
      </c>
      <c r="AU78" s="26">
        <v>29.21</v>
      </c>
      <c r="AV78" s="20">
        <v>28280.83</v>
      </c>
      <c r="AW78" s="19">
        <f t="shared" si="49"/>
        <v>41.241667441308</v>
      </c>
      <c r="AX78" s="20">
        <v>39929.77</v>
      </c>
      <c r="AY78" s="26">
        <v>61.57</v>
      </c>
      <c r="AZ78" s="20">
        <v>59611.46</v>
      </c>
      <c r="BA78" s="19">
        <f t="shared" si="50"/>
        <v>288.69167208915604</v>
      </c>
      <c r="BB78" s="20">
        <f t="shared" si="51"/>
        <v>279508.38999999996</v>
      </c>
      <c r="BC78" s="27">
        <f t="shared" si="52"/>
        <v>0.007462090981644054</v>
      </c>
      <c r="BD78" s="26">
        <f t="shared" si="53"/>
        <v>134.64</v>
      </c>
      <c r="BE78" s="20">
        <f t="shared" si="54"/>
        <v>130357.1</v>
      </c>
      <c r="BF78" s="28">
        <f t="shared" si="55"/>
        <v>154.05167208915606</v>
      </c>
      <c r="BG78" s="29">
        <f t="shared" si="56"/>
        <v>149151.28999999995</v>
      </c>
      <c r="BH78" s="43">
        <v>7</v>
      </c>
      <c r="BI78" s="44">
        <v>40330</v>
      </c>
    </row>
    <row r="79" spans="1:61" ht="12.75">
      <c r="A79" s="15">
        <v>74</v>
      </c>
      <c r="B79" s="16" t="s">
        <v>98</v>
      </c>
      <c r="C79" s="17">
        <v>1613</v>
      </c>
      <c r="D79" s="18"/>
      <c r="E79" s="19">
        <f aca="true" t="shared" si="57" ref="E79:E105">F79/1.18/820.5</f>
        <v>29.088257470124667</v>
      </c>
      <c r="F79" s="20">
        <v>28162.96</v>
      </c>
      <c r="G79" s="21">
        <v>64.84</v>
      </c>
      <c r="H79" s="22">
        <v>62777.44</v>
      </c>
      <c r="I79" s="19">
        <f aca="true" t="shared" si="58" ref="I79:I105">J79/1.18/820.5</f>
        <v>29.088257470124667</v>
      </c>
      <c r="J79" s="20">
        <v>28162.96</v>
      </c>
      <c r="K79" s="23">
        <v>69.54</v>
      </c>
      <c r="L79" s="24">
        <v>67327.93</v>
      </c>
      <c r="M79" s="19">
        <f>N79/1.18/820.5</f>
        <v>29.088257470124667</v>
      </c>
      <c r="N79" s="20">
        <v>28162.96</v>
      </c>
      <c r="O79" s="40">
        <v>54.99</v>
      </c>
      <c r="P79" s="34">
        <v>53240.77</v>
      </c>
      <c r="Q79" s="19">
        <f aca="true" t="shared" si="59" ref="Q79:Q105">R79/1.18/820.5</f>
        <v>29.088257470124667</v>
      </c>
      <c r="R79" s="20">
        <v>28162.96</v>
      </c>
      <c r="S79" s="26">
        <v>47.2</v>
      </c>
      <c r="T79" s="20">
        <v>45698.57</v>
      </c>
      <c r="U79" s="19">
        <f aca="true" t="shared" si="60" ref="U79:U105">V79/1.18/820.5</f>
        <v>29.088257470124667</v>
      </c>
      <c r="V79" s="20">
        <v>28162.96</v>
      </c>
      <c r="W79" s="26">
        <v>13.39</v>
      </c>
      <c r="X79" s="20">
        <v>12964.06</v>
      </c>
      <c r="Y79" s="19">
        <f t="shared" si="43"/>
        <v>29.088257470124667</v>
      </c>
      <c r="Z79" s="20">
        <v>28162.96</v>
      </c>
      <c r="AA79" s="26">
        <v>0</v>
      </c>
      <c r="AB79" s="20">
        <v>0</v>
      </c>
      <c r="AC79" s="19">
        <f t="shared" si="44"/>
        <v>29.088257470124667</v>
      </c>
      <c r="AD79" s="20">
        <v>28162.96</v>
      </c>
      <c r="AE79" s="26">
        <v>0</v>
      </c>
      <c r="AF79" s="20">
        <v>0</v>
      </c>
      <c r="AG79" s="19">
        <f t="shared" si="45"/>
        <v>29.088257470124667</v>
      </c>
      <c r="AH79" s="20">
        <v>28162.96</v>
      </c>
      <c r="AI79" s="26">
        <v>0</v>
      </c>
      <c r="AJ79" s="20">
        <v>0</v>
      </c>
      <c r="AK79" s="19">
        <f t="shared" si="46"/>
        <v>29.088257470124667</v>
      </c>
      <c r="AL79" s="20">
        <v>28162.96</v>
      </c>
      <c r="AM79" s="26">
        <v>0</v>
      </c>
      <c r="AN79" s="20">
        <v>0</v>
      </c>
      <c r="AO79" s="19">
        <f t="shared" si="47"/>
        <v>29.088257470124667</v>
      </c>
      <c r="AP79" s="20">
        <v>28162.96</v>
      </c>
      <c r="AQ79" s="33">
        <v>29.4</v>
      </c>
      <c r="AR79" s="34">
        <v>28464.79</v>
      </c>
      <c r="AS79" s="19">
        <f t="shared" si="48"/>
        <v>29.088257470124667</v>
      </c>
      <c r="AT79" s="20">
        <v>28162.96</v>
      </c>
      <c r="AU79" s="26">
        <v>20.42</v>
      </c>
      <c r="AV79" s="20">
        <v>19770.44</v>
      </c>
      <c r="AW79" s="19">
        <f t="shared" si="49"/>
        <v>29.088257470124667</v>
      </c>
      <c r="AX79" s="20">
        <v>28162.96</v>
      </c>
      <c r="AY79" s="26">
        <v>47.99</v>
      </c>
      <c r="AZ79" s="20">
        <v>46463.44</v>
      </c>
      <c r="BA79" s="19">
        <f t="shared" si="50"/>
        <v>349.05908964149603</v>
      </c>
      <c r="BB79" s="20">
        <f t="shared" si="51"/>
        <v>337955.52</v>
      </c>
      <c r="BC79" s="27">
        <f t="shared" si="52"/>
        <v>0.017967038644348007</v>
      </c>
      <c r="BD79" s="26">
        <f t="shared" si="53"/>
        <v>347.77</v>
      </c>
      <c r="BE79" s="20">
        <f t="shared" si="54"/>
        <v>336707.44</v>
      </c>
      <c r="BF79" s="45">
        <f t="shared" si="55"/>
        <v>1.289089641496048</v>
      </c>
      <c r="BG79" s="46">
        <f t="shared" si="56"/>
        <v>1248.0800000000163</v>
      </c>
      <c r="BH79" s="30">
        <v>12</v>
      </c>
      <c r="BI79" s="30"/>
    </row>
    <row r="80" spans="1:61" ht="12.75">
      <c r="A80" s="15">
        <v>75</v>
      </c>
      <c r="B80" s="16" t="s">
        <v>99</v>
      </c>
      <c r="C80" s="17">
        <v>3533.7</v>
      </c>
      <c r="D80" s="18"/>
      <c r="E80" s="19">
        <f t="shared" si="57"/>
        <v>0</v>
      </c>
      <c r="F80" s="20">
        <v>0</v>
      </c>
      <c r="G80" s="21">
        <v>0</v>
      </c>
      <c r="H80" s="22">
        <v>0</v>
      </c>
      <c r="I80" s="19">
        <f t="shared" si="58"/>
        <v>0</v>
      </c>
      <c r="J80" s="20">
        <v>0</v>
      </c>
      <c r="K80" s="23">
        <v>0</v>
      </c>
      <c r="L80" s="24">
        <v>0</v>
      </c>
      <c r="M80" s="19">
        <v>0</v>
      </c>
      <c r="N80" s="20">
        <v>0</v>
      </c>
      <c r="O80" s="40">
        <v>0</v>
      </c>
      <c r="P80" s="34">
        <v>0</v>
      </c>
      <c r="Q80" s="19">
        <f t="shared" si="59"/>
        <v>0</v>
      </c>
      <c r="R80" s="20">
        <v>0</v>
      </c>
      <c r="S80" s="26">
        <v>0</v>
      </c>
      <c r="T80" s="20">
        <v>0</v>
      </c>
      <c r="U80" s="19">
        <f t="shared" si="60"/>
        <v>0</v>
      </c>
      <c r="V80" s="20">
        <v>0</v>
      </c>
      <c r="W80" s="26">
        <v>0</v>
      </c>
      <c r="X80" s="20">
        <v>0</v>
      </c>
      <c r="Y80" s="19">
        <f t="shared" si="43"/>
        <v>0</v>
      </c>
      <c r="Z80" s="20">
        <v>0</v>
      </c>
      <c r="AA80" s="26">
        <v>0</v>
      </c>
      <c r="AB80" s="20">
        <v>0</v>
      </c>
      <c r="AC80" s="19">
        <f t="shared" si="44"/>
        <v>56.5392743159917</v>
      </c>
      <c r="AD80" s="20">
        <v>54740.76</v>
      </c>
      <c r="AE80" s="26">
        <v>0</v>
      </c>
      <c r="AF80" s="20">
        <v>0</v>
      </c>
      <c r="AG80" s="19">
        <f t="shared" si="45"/>
        <v>56.5392743159917</v>
      </c>
      <c r="AH80" s="20">
        <v>54740.76</v>
      </c>
      <c r="AI80" s="26">
        <v>0</v>
      </c>
      <c r="AJ80" s="20">
        <v>0</v>
      </c>
      <c r="AK80" s="19">
        <f t="shared" si="46"/>
        <v>56.5392743159917</v>
      </c>
      <c r="AL80" s="20">
        <v>54740.76</v>
      </c>
      <c r="AM80" s="26">
        <v>0</v>
      </c>
      <c r="AN80" s="20">
        <v>0</v>
      </c>
      <c r="AO80" s="19">
        <f t="shared" si="47"/>
        <v>56.5392743159917</v>
      </c>
      <c r="AP80" s="20">
        <v>54740.76</v>
      </c>
      <c r="AQ80" s="33">
        <v>59.21</v>
      </c>
      <c r="AR80" s="34">
        <v>57326.53</v>
      </c>
      <c r="AS80" s="19">
        <f t="shared" si="48"/>
        <v>56.5392743159917</v>
      </c>
      <c r="AT80" s="20">
        <v>54740.76</v>
      </c>
      <c r="AU80" s="33">
        <v>74.61</v>
      </c>
      <c r="AV80" s="34">
        <v>72236.65</v>
      </c>
      <c r="AW80" s="19">
        <f t="shared" si="49"/>
        <v>56.5392743159917</v>
      </c>
      <c r="AX80" s="20">
        <v>54740.76</v>
      </c>
      <c r="AY80" s="26">
        <v>67.63</v>
      </c>
      <c r="AZ80" s="20">
        <v>65478.69</v>
      </c>
      <c r="BA80" s="19">
        <f t="shared" si="50"/>
        <v>339.2356458959502</v>
      </c>
      <c r="BB80" s="20">
        <f t="shared" si="51"/>
        <v>328444.56</v>
      </c>
      <c r="BC80" s="27">
        <f t="shared" si="52"/>
        <v>0.009501372499080283</v>
      </c>
      <c r="BD80" s="26">
        <f t="shared" si="53"/>
        <v>201.45</v>
      </c>
      <c r="BE80" s="20">
        <f t="shared" si="54"/>
        <v>195041.87</v>
      </c>
      <c r="BF80" s="28">
        <f t="shared" si="55"/>
        <v>137.7856458959502</v>
      </c>
      <c r="BG80" s="29">
        <f t="shared" si="56"/>
        <v>133402.69</v>
      </c>
      <c r="BH80" s="43">
        <v>6</v>
      </c>
      <c r="BI80" s="44">
        <v>40360</v>
      </c>
    </row>
    <row r="81" spans="1:61" ht="12.75">
      <c r="A81" s="15">
        <v>76</v>
      </c>
      <c r="B81" s="16" t="s">
        <v>100</v>
      </c>
      <c r="C81" s="31">
        <v>1633.9</v>
      </c>
      <c r="D81" s="32"/>
      <c r="E81" s="19">
        <f t="shared" si="57"/>
        <v>29.476022268356417</v>
      </c>
      <c r="F81" s="20">
        <v>28538.39</v>
      </c>
      <c r="G81" s="35">
        <v>84.73</v>
      </c>
      <c r="H81" s="36">
        <v>82034.74</v>
      </c>
      <c r="I81" s="19">
        <f t="shared" si="58"/>
        <v>29.46519794668402</v>
      </c>
      <c r="J81" s="20">
        <v>28527.91</v>
      </c>
      <c r="K81" s="23">
        <v>45.13</v>
      </c>
      <c r="L81" s="24">
        <v>43694.41</v>
      </c>
      <c r="M81" s="19">
        <f aca="true" t="shared" si="61" ref="M81:M105">N81/1.18/820.5</f>
        <v>29.46519794668402</v>
      </c>
      <c r="N81" s="20">
        <v>28527.91</v>
      </c>
      <c r="O81" s="25">
        <v>76.5</v>
      </c>
      <c r="P81" s="20">
        <v>74066.53</v>
      </c>
      <c r="Q81" s="19">
        <f t="shared" si="59"/>
        <v>29.46519794668402</v>
      </c>
      <c r="R81" s="20">
        <v>28527.91</v>
      </c>
      <c r="S81" s="26">
        <v>41.1</v>
      </c>
      <c r="T81" s="20">
        <v>39792.61</v>
      </c>
      <c r="U81" s="19">
        <f t="shared" si="60"/>
        <v>29.46519794668402</v>
      </c>
      <c r="V81" s="20">
        <v>28527.91</v>
      </c>
      <c r="W81" s="26">
        <v>18.77</v>
      </c>
      <c r="X81" s="20">
        <v>18172.93</v>
      </c>
      <c r="Y81" s="19">
        <f t="shared" si="43"/>
        <v>29.46519794668402</v>
      </c>
      <c r="Z81" s="20">
        <v>28527.91</v>
      </c>
      <c r="AA81" s="26">
        <v>0</v>
      </c>
      <c r="AB81" s="20">
        <v>0</v>
      </c>
      <c r="AC81" s="19">
        <f t="shared" si="44"/>
        <v>29.46519794668402</v>
      </c>
      <c r="AD81" s="20">
        <v>28527.91</v>
      </c>
      <c r="AE81" s="26">
        <v>0</v>
      </c>
      <c r="AF81" s="20">
        <v>0</v>
      </c>
      <c r="AG81" s="19">
        <f t="shared" si="45"/>
        <v>29.46519794668402</v>
      </c>
      <c r="AH81" s="20">
        <v>28527.91</v>
      </c>
      <c r="AI81" s="26">
        <v>0</v>
      </c>
      <c r="AJ81" s="20">
        <v>0</v>
      </c>
      <c r="AK81" s="19">
        <f t="shared" si="46"/>
        <v>29.46519794668402</v>
      </c>
      <c r="AL81" s="20">
        <v>28527.91</v>
      </c>
      <c r="AM81" s="26">
        <v>0</v>
      </c>
      <c r="AN81" s="20">
        <v>0</v>
      </c>
      <c r="AO81" s="19">
        <f t="shared" si="47"/>
        <v>29.46519794668402</v>
      </c>
      <c r="AP81" s="20">
        <v>28527.91</v>
      </c>
      <c r="AQ81" s="26">
        <v>19.64</v>
      </c>
      <c r="AR81" s="20">
        <v>19015.25</v>
      </c>
      <c r="AS81" s="19">
        <f t="shared" si="48"/>
        <v>29.46519794668402</v>
      </c>
      <c r="AT81" s="20">
        <v>28527.91</v>
      </c>
      <c r="AU81" s="26">
        <v>30.68</v>
      </c>
      <c r="AV81" s="20">
        <v>29704.07</v>
      </c>
      <c r="AW81" s="19">
        <f t="shared" si="49"/>
        <v>29.46519794668402</v>
      </c>
      <c r="AX81" s="20">
        <v>28527.91</v>
      </c>
      <c r="AY81" s="26">
        <v>44.49</v>
      </c>
      <c r="AZ81" s="20">
        <v>43074.77</v>
      </c>
      <c r="BA81" s="19">
        <f t="shared" si="50"/>
        <v>353.5931996818807</v>
      </c>
      <c r="BB81" s="20">
        <f t="shared" si="51"/>
        <v>342345.39999999997</v>
      </c>
      <c r="BC81" s="27">
        <f t="shared" si="52"/>
        <v>0.018414019625844096</v>
      </c>
      <c r="BD81" s="26">
        <f t="shared" si="53"/>
        <v>361.04</v>
      </c>
      <c r="BE81" s="20">
        <f t="shared" si="54"/>
        <v>349555.31</v>
      </c>
      <c r="BF81" s="28">
        <f t="shared" si="55"/>
        <v>-7.446800318119301</v>
      </c>
      <c r="BG81" s="29">
        <f t="shared" si="56"/>
        <v>-7209.910000000033</v>
      </c>
      <c r="BH81" s="30">
        <v>12</v>
      </c>
      <c r="BI81" s="30"/>
    </row>
    <row r="82" spans="1:61" ht="12.75">
      <c r="A82" s="15">
        <v>77</v>
      </c>
      <c r="B82" s="16" t="s">
        <v>101</v>
      </c>
      <c r="C82" s="31">
        <v>3551</v>
      </c>
      <c r="D82" s="32"/>
      <c r="E82" s="19">
        <f t="shared" si="57"/>
        <v>64.0374409981512</v>
      </c>
      <c r="F82" s="20">
        <v>62000.41</v>
      </c>
      <c r="G82" s="35">
        <v>168.01</v>
      </c>
      <c r="H82" s="36">
        <v>162665.6</v>
      </c>
      <c r="I82" s="19">
        <f t="shared" si="58"/>
        <v>64.0374409981512</v>
      </c>
      <c r="J82" s="20">
        <v>62000.41</v>
      </c>
      <c r="K82" s="33">
        <v>142.47</v>
      </c>
      <c r="L82" s="36">
        <v>137938.03</v>
      </c>
      <c r="M82" s="19">
        <f t="shared" si="61"/>
        <v>64.0374409981512</v>
      </c>
      <c r="N82" s="20">
        <v>62000.41</v>
      </c>
      <c r="O82" s="25">
        <v>133.23</v>
      </c>
      <c r="P82" s="20">
        <v>128991.95</v>
      </c>
      <c r="Q82" s="19">
        <f t="shared" si="59"/>
        <v>64.0374409981512</v>
      </c>
      <c r="R82" s="20">
        <v>62000.41</v>
      </c>
      <c r="S82" s="26">
        <v>81.38</v>
      </c>
      <c r="T82" s="20">
        <v>78791.3</v>
      </c>
      <c r="U82" s="19">
        <f t="shared" si="60"/>
        <v>64.0374409981512</v>
      </c>
      <c r="V82" s="20">
        <v>62000.41</v>
      </c>
      <c r="W82" s="26">
        <v>34.74</v>
      </c>
      <c r="X82" s="20">
        <v>33634.92</v>
      </c>
      <c r="Y82" s="19">
        <f t="shared" si="43"/>
        <v>64.0374409981512</v>
      </c>
      <c r="Z82" s="20">
        <v>62000.41</v>
      </c>
      <c r="AA82" s="26">
        <v>0</v>
      </c>
      <c r="AB82" s="20">
        <v>0</v>
      </c>
      <c r="AC82" s="19">
        <f t="shared" si="44"/>
        <v>64.0374409981512</v>
      </c>
      <c r="AD82" s="20">
        <v>62000.41</v>
      </c>
      <c r="AE82" s="26">
        <v>0</v>
      </c>
      <c r="AF82" s="20">
        <v>0</v>
      </c>
      <c r="AG82" s="19">
        <f t="shared" si="45"/>
        <v>64.0374409981512</v>
      </c>
      <c r="AH82" s="20">
        <v>62000.41</v>
      </c>
      <c r="AI82" s="26">
        <v>0</v>
      </c>
      <c r="AJ82" s="20">
        <v>0</v>
      </c>
      <c r="AK82" s="19">
        <f t="shared" si="46"/>
        <v>64.0374409981512</v>
      </c>
      <c r="AL82" s="20">
        <v>62000.41</v>
      </c>
      <c r="AM82" s="26">
        <v>0</v>
      </c>
      <c r="AN82" s="20">
        <v>0</v>
      </c>
      <c r="AO82" s="19">
        <f t="shared" si="47"/>
        <v>64.0374409981512</v>
      </c>
      <c r="AP82" s="20">
        <v>62000.41</v>
      </c>
      <c r="AQ82" s="26">
        <v>32.29</v>
      </c>
      <c r="AR82" s="20">
        <v>31262.85</v>
      </c>
      <c r="AS82" s="19">
        <f t="shared" si="48"/>
        <v>64.0374409981512</v>
      </c>
      <c r="AT82" s="20">
        <v>62000.41</v>
      </c>
      <c r="AU82" s="26">
        <v>51.5</v>
      </c>
      <c r="AV82" s="20">
        <v>49861.78</v>
      </c>
      <c r="AW82" s="19">
        <f t="shared" si="49"/>
        <v>64.0374409981512</v>
      </c>
      <c r="AX82" s="20">
        <v>62000.41</v>
      </c>
      <c r="AY82" s="26">
        <v>80.99</v>
      </c>
      <c r="AZ82" s="20">
        <v>78413.71</v>
      </c>
      <c r="BA82" s="19">
        <f t="shared" si="50"/>
        <v>768.4492919778141</v>
      </c>
      <c r="BB82" s="20">
        <f t="shared" si="51"/>
        <v>744004.9200000003</v>
      </c>
      <c r="BC82" s="27">
        <f t="shared" si="52"/>
        <v>0.017004834318971183</v>
      </c>
      <c r="BD82" s="26">
        <f t="shared" si="53"/>
        <v>724.61</v>
      </c>
      <c r="BE82" s="20">
        <f t="shared" si="54"/>
        <v>701560.14</v>
      </c>
      <c r="BF82" s="28">
        <f t="shared" si="55"/>
        <v>43.83929197781413</v>
      </c>
      <c r="BG82" s="29">
        <f t="shared" si="56"/>
        <v>42444.78000000026</v>
      </c>
      <c r="BH82" s="30">
        <v>12</v>
      </c>
      <c r="BI82" s="30"/>
    </row>
    <row r="83" spans="1:61" ht="12.75">
      <c r="A83" s="15">
        <v>78</v>
      </c>
      <c r="B83" s="16" t="s">
        <v>102</v>
      </c>
      <c r="C83" s="31">
        <v>3545.5</v>
      </c>
      <c r="D83" s="32"/>
      <c r="E83" s="19">
        <f t="shared" si="57"/>
        <v>63.94569247771616</v>
      </c>
      <c r="F83" s="20">
        <v>61911.58</v>
      </c>
      <c r="G83" s="35">
        <v>158.59</v>
      </c>
      <c r="H83" s="36">
        <v>153545.25</v>
      </c>
      <c r="I83" s="19">
        <f t="shared" si="58"/>
        <v>63.94569247771616</v>
      </c>
      <c r="J83" s="20">
        <v>61911.58</v>
      </c>
      <c r="K83" s="23">
        <v>68.2</v>
      </c>
      <c r="L83" s="24">
        <v>66030.56</v>
      </c>
      <c r="M83" s="19">
        <f t="shared" si="61"/>
        <v>63.94569247771616</v>
      </c>
      <c r="N83" s="20">
        <v>61911.58</v>
      </c>
      <c r="O83" s="25">
        <v>97.11</v>
      </c>
      <c r="P83" s="20">
        <v>94020.93</v>
      </c>
      <c r="Q83" s="19">
        <f t="shared" si="59"/>
        <v>63.94569247771616</v>
      </c>
      <c r="R83" s="20">
        <v>61911.58</v>
      </c>
      <c r="S83" s="26">
        <v>66.6</v>
      </c>
      <c r="T83" s="20">
        <v>64481.45</v>
      </c>
      <c r="U83" s="19">
        <f t="shared" si="60"/>
        <v>63.94569247771616</v>
      </c>
      <c r="V83" s="20">
        <v>61911.58</v>
      </c>
      <c r="W83" s="26">
        <v>28.41</v>
      </c>
      <c r="X83" s="20">
        <v>27506.28</v>
      </c>
      <c r="Y83" s="19">
        <f t="shared" si="43"/>
        <v>63.7698179076421</v>
      </c>
      <c r="Z83" s="20">
        <v>61741.3</v>
      </c>
      <c r="AA83" s="26">
        <v>0</v>
      </c>
      <c r="AB83" s="20">
        <v>0</v>
      </c>
      <c r="AC83" s="19">
        <f t="shared" si="44"/>
        <v>63.93830756359806</v>
      </c>
      <c r="AD83" s="20">
        <v>61904.43</v>
      </c>
      <c r="AE83" s="26">
        <v>0</v>
      </c>
      <c r="AF83" s="20">
        <v>0</v>
      </c>
      <c r="AG83" s="19">
        <f t="shared" si="45"/>
        <v>63.93830756359806</v>
      </c>
      <c r="AH83" s="20">
        <v>61904.43</v>
      </c>
      <c r="AI83" s="26">
        <v>0</v>
      </c>
      <c r="AJ83" s="20">
        <v>0</v>
      </c>
      <c r="AK83" s="19">
        <f t="shared" si="46"/>
        <v>63.93830756359806</v>
      </c>
      <c r="AL83" s="20">
        <v>61904.43</v>
      </c>
      <c r="AM83" s="26">
        <v>0</v>
      </c>
      <c r="AN83" s="20">
        <v>0</v>
      </c>
      <c r="AO83" s="19">
        <f t="shared" si="47"/>
        <v>63.93830756359806</v>
      </c>
      <c r="AP83" s="20">
        <v>61904.43</v>
      </c>
      <c r="AQ83" s="26">
        <v>28.92</v>
      </c>
      <c r="AR83" s="20">
        <v>28000.05</v>
      </c>
      <c r="AS83" s="19">
        <f t="shared" si="48"/>
        <v>63.93830756359806</v>
      </c>
      <c r="AT83" s="20">
        <v>61904.43</v>
      </c>
      <c r="AU83" s="26">
        <v>47.86</v>
      </c>
      <c r="AV83" s="20">
        <v>46337.57</v>
      </c>
      <c r="AW83" s="19">
        <f t="shared" si="49"/>
        <v>63.93830756359806</v>
      </c>
      <c r="AX83" s="20">
        <v>61904.43</v>
      </c>
      <c r="AY83" s="26">
        <v>74.11</v>
      </c>
      <c r="AZ83" s="20">
        <v>71752.56</v>
      </c>
      <c r="BA83" s="19">
        <f t="shared" si="50"/>
        <v>767.1281256778113</v>
      </c>
      <c r="BB83" s="20">
        <f t="shared" si="51"/>
        <v>742725.7799999999</v>
      </c>
      <c r="BC83" s="27">
        <f t="shared" si="52"/>
        <v>0.013392563343205002</v>
      </c>
      <c r="BD83" s="26">
        <f t="shared" si="53"/>
        <v>569.8000000000001</v>
      </c>
      <c r="BE83" s="20">
        <f t="shared" si="54"/>
        <v>551674.6499999999</v>
      </c>
      <c r="BF83" s="28">
        <f t="shared" si="55"/>
        <v>197.32812567781127</v>
      </c>
      <c r="BG83" s="29">
        <f t="shared" si="56"/>
        <v>191051.13</v>
      </c>
      <c r="BH83" s="30">
        <v>12</v>
      </c>
      <c r="BI83" s="30"/>
    </row>
    <row r="84" spans="1:61" ht="12.75">
      <c r="A84" s="15">
        <v>79</v>
      </c>
      <c r="B84" s="16" t="s">
        <v>103</v>
      </c>
      <c r="C84" s="31">
        <v>1621.4</v>
      </c>
      <c r="D84" s="32"/>
      <c r="E84" s="19">
        <f t="shared" si="57"/>
        <v>29.239756659333395</v>
      </c>
      <c r="F84" s="20">
        <v>28309.64</v>
      </c>
      <c r="G84" s="21">
        <v>81.18</v>
      </c>
      <c r="H84" s="22">
        <v>78597.66</v>
      </c>
      <c r="I84" s="19">
        <f t="shared" si="58"/>
        <v>29.239756659333395</v>
      </c>
      <c r="J84" s="20">
        <v>28309.64</v>
      </c>
      <c r="K84" s="23">
        <v>87.66</v>
      </c>
      <c r="L84" s="24">
        <v>84871.54</v>
      </c>
      <c r="M84" s="19">
        <f t="shared" si="61"/>
        <v>29.239756659333395</v>
      </c>
      <c r="N84" s="20">
        <v>28309.64</v>
      </c>
      <c r="O84" s="25">
        <v>70.82</v>
      </c>
      <c r="P84" s="20">
        <v>68567.21</v>
      </c>
      <c r="Q84" s="19">
        <f t="shared" si="59"/>
        <v>29.239756659333395</v>
      </c>
      <c r="R84" s="20">
        <v>28309.64</v>
      </c>
      <c r="S84" s="26">
        <v>49.44</v>
      </c>
      <c r="T84" s="20">
        <v>47867.31</v>
      </c>
      <c r="U84" s="19">
        <f t="shared" si="60"/>
        <v>29.239756659333395</v>
      </c>
      <c r="V84" s="20">
        <v>28309.64</v>
      </c>
      <c r="W84" s="26">
        <v>19.88</v>
      </c>
      <c r="X84" s="20">
        <v>19247.62</v>
      </c>
      <c r="Y84" s="19">
        <f t="shared" si="43"/>
        <v>29.239756659333395</v>
      </c>
      <c r="Z84" s="20">
        <v>28309.64</v>
      </c>
      <c r="AA84" s="26">
        <v>0</v>
      </c>
      <c r="AB84" s="20">
        <v>0</v>
      </c>
      <c r="AC84" s="19">
        <f t="shared" si="44"/>
        <v>29.239756659333395</v>
      </c>
      <c r="AD84" s="20">
        <v>28309.64</v>
      </c>
      <c r="AE84" s="26">
        <v>0</v>
      </c>
      <c r="AF84" s="20">
        <v>0</v>
      </c>
      <c r="AG84" s="19">
        <f t="shared" si="45"/>
        <v>29.239756659333395</v>
      </c>
      <c r="AH84" s="20">
        <v>28309.64</v>
      </c>
      <c r="AI84" s="26">
        <v>0</v>
      </c>
      <c r="AJ84" s="20">
        <v>0</v>
      </c>
      <c r="AK84" s="19">
        <f t="shared" si="46"/>
        <v>29.239756659333395</v>
      </c>
      <c r="AL84" s="20">
        <v>28309.64</v>
      </c>
      <c r="AM84" s="26">
        <v>0</v>
      </c>
      <c r="AN84" s="20">
        <v>0</v>
      </c>
      <c r="AO84" s="19">
        <f t="shared" si="47"/>
        <v>29.239756659333395</v>
      </c>
      <c r="AP84" s="20">
        <v>28309.64</v>
      </c>
      <c r="AQ84" s="26">
        <v>14.67</v>
      </c>
      <c r="AR84" s="20">
        <v>14203.35</v>
      </c>
      <c r="AS84" s="19">
        <f t="shared" si="48"/>
        <v>29.239756659333395</v>
      </c>
      <c r="AT84" s="20">
        <v>28309.64</v>
      </c>
      <c r="AU84" s="26">
        <v>25.9</v>
      </c>
      <c r="AV84" s="20">
        <v>25076.12</v>
      </c>
      <c r="AW84" s="19">
        <f t="shared" si="49"/>
        <v>29.239756659333395</v>
      </c>
      <c r="AX84" s="20">
        <v>28309.64</v>
      </c>
      <c r="AY84" s="26">
        <v>40.81</v>
      </c>
      <c r="AZ84" s="20">
        <v>39511.83</v>
      </c>
      <c r="BA84" s="19">
        <f t="shared" si="50"/>
        <v>350.87707991200085</v>
      </c>
      <c r="BB84" s="20">
        <f t="shared" si="51"/>
        <v>339715.6800000001</v>
      </c>
      <c r="BC84" s="27">
        <f t="shared" si="52"/>
        <v>0.020062908597508325</v>
      </c>
      <c r="BD84" s="26">
        <f t="shared" si="53"/>
        <v>390.36</v>
      </c>
      <c r="BE84" s="20">
        <f t="shared" si="54"/>
        <v>377942.64</v>
      </c>
      <c r="BF84" s="45">
        <f t="shared" si="55"/>
        <v>-39.48292008799916</v>
      </c>
      <c r="BG84" s="46">
        <f t="shared" si="56"/>
        <v>-38226.959999999905</v>
      </c>
      <c r="BH84" s="30">
        <v>12</v>
      </c>
      <c r="BI84" s="30"/>
    </row>
    <row r="85" spans="1:61" ht="12.75">
      <c r="A85" s="15">
        <v>80</v>
      </c>
      <c r="B85" s="16" t="s">
        <v>104</v>
      </c>
      <c r="C85" s="31">
        <v>3490.5</v>
      </c>
      <c r="D85" s="32"/>
      <c r="E85" s="19">
        <f t="shared" si="57"/>
        <v>63.696743407802195</v>
      </c>
      <c r="F85" s="20">
        <v>61670.55</v>
      </c>
      <c r="G85" s="21">
        <v>111.96</v>
      </c>
      <c r="H85" s="22">
        <v>108398.55</v>
      </c>
      <c r="I85" s="19">
        <f t="shared" si="58"/>
        <v>63.696743407802195</v>
      </c>
      <c r="J85" s="20">
        <v>61670.55</v>
      </c>
      <c r="K85" s="23">
        <v>117.41</v>
      </c>
      <c r="L85" s="24">
        <v>113675.19</v>
      </c>
      <c r="M85" s="19">
        <f t="shared" si="61"/>
        <v>63.696743407802195</v>
      </c>
      <c r="N85" s="20">
        <v>61670.55</v>
      </c>
      <c r="O85" s="25">
        <v>101</v>
      </c>
      <c r="P85" s="20">
        <v>97787.19</v>
      </c>
      <c r="Q85" s="19">
        <f t="shared" si="59"/>
        <v>63.696743407802195</v>
      </c>
      <c r="R85" s="20">
        <v>61670.55</v>
      </c>
      <c r="S85" s="26">
        <v>62.55</v>
      </c>
      <c r="T85" s="20">
        <v>60560.28</v>
      </c>
      <c r="U85" s="19">
        <f t="shared" si="60"/>
        <v>63.696743407802195</v>
      </c>
      <c r="V85" s="20">
        <v>61670.55</v>
      </c>
      <c r="W85" s="26">
        <v>26.35</v>
      </c>
      <c r="X85" s="20">
        <v>25511.81</v>
      </c>
      <c r="Y85" s="19">
        <f t="shared" si="43"/>
        <v>47.080149557421585</v>
      </c>
      <c r="Z85" s="20">
        <v>45582.53</v>
      </c>
      <c r="AA85" s="26">
        <v>0</v>
      </c>
      <c r="AB85" s="20">
        <v>0</v>
      </c>
      <c r="AC85" s="19">
        <f t="shared" si="44"/>
        <v>62.94653941891571</v>
      </c>
      <c r="AD85" s="20">
        <v>60944.21</v>
      </c>
      <c r="AE85" s="26">
        <v>0</v>
      </c>
      <c r="AF85" s="20">
        <v>0</v>
      </c>
      <c r="AG85" s="19">
        <f t="shared" si="45"/>
        <v>62.94653941891571</v>
      </c>
      <c r="AH85" s="20">
        <v>60944.21</v>
      </c>
      <c r="AI85" s="26">
        <v>0</v>
      </c>
      <c r="AJ85" s="20">
        <v>0</v>
      </c>
      <c r="AK85" s="19">
        <f t="shared" si="46"/>
        <v>62.94653941891571</v>
      </c>
      <c r="AL85" s="20">
        <v>60944.21</v>
      </c>
      <c r="AM85" s="26">
        <v>0</v>
      </c>
      <c r="AN85" s="20">
        <v>0</v>
      </c>
      <c r="AO85" s="19">
        <f t="shared" si="47"/>
        <v>62.94653941891571</v>
      </c>
      <c r="AP85" s="20">
        <v>60944.21</v>
      </c>
      <c r="AQ85" s="33">
        <v>60.4</v>
      </c>
      <c r="AR85" s="34">
        <v>58478.68</v>
      </c>
      <c r="AS85" s="19">
        <f t="shared" si="48"/>
        <v>62.94653941891571</v>
      </c>
      <c r="AT85" s="20">
        <v>60944.21</v>
      </c>
      <c r="AU85" s="26">
        <v>48.62</v>
      </c>
      <c r="AV85" s="20">
        <v>47073.4</v>
      </c>
      <c r="AW85" s="19">
        <f t="shared" si="49"/>
        <v>62.94653941891571</v>
      </c>
      <c r="AX85" s="20">
        <v>60944.21</v>
      </c>
      <c r="AY85" s="26">
        <v>75.8</v>
      </c>
      <c r="AZ85" s="20">
        <v>73388.8</v>
      </c>
      <c r="BA85" s="19">
        <f t="shared" si="50"/>
        <v>743.2431031099268</v>
      </c>
      <c r="BB85" s="20">
        <f t="shared" si="51"/>
        <v>719600.5400000002</v>
      </c>
      <c r="BC85" s="27">
        <f t="shared" si="52"/>
        <v>0.01442224132168266</v>
      </c>
      <c r="BD85" s="26">
        <f t="shared" si="53"/>
        <v>604.0899999999999</v>
      </c>
      <c r="BE85" s="20">
        <f t="shared" si="54"/>
        <v>584873.9</v>
      </c>
      <c r="BF85" s="28">
        <f t="shared" si="55"/>
        <v>139.15310310992686</v>
      </c>
      <c r="BG85" s="29">
        <f t="shared" si="56"/>
        <v>134726.64000000013</v>
      </c>
      <c r="BH85" s="30">
        <v>12</v>
      </c>
      <c r="BI85" s="30"/>
    </row>
    <row r="86" spans="1:61" ht="12.75">
      <c r="A86" s="15">
        <v>81</v>
      </c>
      <c r="B86" s="16" t="s">
        <v>105</v>
      </c>
      <c r="C86" s="31">
        <v>1959.4</v>
      </c>
      <c r="D86" s="32"/>
      <c r="E86" s="19">
        <f t="shared" si="57"/>
        <v>0</v>
      </c>
      <c r="F86" s="20">
        <v>0</v>
      </c>
      <c r="G86" s="21">
        <v>0</v>
      </c>
      <c r="H86" s="22">
        <v>0</v>
      </c>
      <c r="I86" s="19">
        <f t="shared" si="58"/>
        <v>0</v>
      </c>
      <c r="J86" s="20">
        <v>0</v>
      </c>
      <c r="K86" s="23">
        <v>0</v>
      </c>
      <c r="L86" s="24">
        <v>0</v>
      </c>
      <c r="M86" s="19">
        <f t="shared" si="61"/>
        <v>0</v>
      </c>
      <c r="N86" s="20">
        <v>0</v>
      </c>
      <c r="O86" s="25">
        <v>0</v>
      </c>
      <c r="P86" s="20">
        <v>0</v>
      </c>
      <c r="Q86" s="19">
        <f t="shared" si="59"/>
        <v>0</v>
      </c>
      <c r="R86" s="20">
        <v>0</v>
      </c>
      <c r="S86" s="26">
        <v>0</v>
      </c>
      <c r="T86" s="20">
        <v>0</v>
      </c>
      <c r="U86" s="19">
        <f t="shared" si="60"/>
        <v>0</v>
      </c>
      <c r="V86" s="20">
        <v>0</v>
      </c>
      <c r="W86" s="26">
        <v>0</v>
      </c>
      <c r="X86" s="20">
        <v>0</v>
      </c>
      <c r="Y86" s="19">
        <f t="shared" si="43"/>
        <v>0</v>
      </c>
      <c r="Z86" s="20">
        <v>0</v>
      </c>
      <c r="AA86" s="26">
        <v>0</v>
      </c>
      <c r="AB86" s="20">
        <v>0</v>
      </c>
      <c r="AC86" s="19">
        <f t="shared" si="44"/>
        <v>0</v>
      </c>
      <c r="AD86" s="20">
        <v>0</v>
      </c>
      <c r="AE86" s="26">
        <v>0</v>
      </c>
      <c r="AF86" s="20">
        <v>0</v>
      </c>
      <c r="AG86" s="19">
        <f t="shared" si="45"/>
        <v>31.360022309670622</v>
      </c>
      <c r="AH86" s="20">
        <v>30362.46</v>
      </c>
      <c r="AI86" s="26">
        <v>0</v>
      </c>
      <c r="AJ86" s="20">
        <v>0</v>
      </c>
      <c r="AK86" s="19">
        <f t="shared" si="46"/>
        <v>31.350416757041494</v>
      </c>
      <c r="AL86" s="20">
        <v>30353.16</v>
      </c>
      <c r="AM86" s="26">
        <v>0</v>
      </c>
      <c r="AN86" s="20">
        <v>0</v>
      </c>
      <c r="AO86" s="19">
        <f t="shared" si="47"/>
        <v>31.350416757041494</v>
      </c>
      <c r="AP86" s="20">
        <v>30353.16</v>
      </c>
      <c r="AQ86" s="33">
        <v>49.96</v>
      </c>
      <c r="AR86" s="34">
        <v>48370.77</v>
      </c>
      <c r="AS86" s="19">
        <f t="shared" si="48"/>
        <v>31.350416757041494</v>
      </c>
      <c r="AT86" s="20">
        <v>30353.16</v>
      </c>
      <c r="AU86" s="33">
        <v>65.76</v>
      </c>
      <c r="AV86" s="34">
        <v>63668.17</v>
      </c>
      <c r="AW86" s="19">
        <f t="shared" si="49"/>
        <v>31.350416757041494</v>
      </c>
      <c r="AX86" s="20">
        <v>30353.16</v>
      </c>
      <c r="AY86" s="26">
        <v>38.7</v>
      </c>
      <c r="AZ86" s="20">
        <v>37468.95</v>
      </c>
      <c r="BA86" s="19">
        <f t="shared" si="50"/>
        <v>156.7616893378366</v>
      </c>
      <c r="BB86" s="20">
        <f t="shared" si="51"/>
        <v>151775.1</v>
      </c>
      <c r="BC86" s="27">
        <f t="shared" si="52"/>
        <v>0.015761967949372256</v>
      </c>
      <c r="BD86" s="26">
        <f t="shared" si="53"/>
        <v>154.42000000000002</v>
      </c>
      <c r="BE86" s="20">
        <f t="shared" si="54"/>
        <v>149507.89</v>
      </c>
      <c r="BF86" s="28">
        <f t="shared" si="55"/>
        <v>2.341689337836584</v>
      </c>
      <c r="BG86" s="29">
        <f t="shared" si="56"/>
        <v>2267.209999999992</v>
      </c>
      <c r="BH86" s="43">
        <v>5</v>
      </c>
      <c r="BI86" s="44">
        <v>40391</v>
      </c>
    </row>
    <row r="87" spans="1:61" ht="12.75">
      <c r="A87" s="15">
        <v>82</v>
      </c>
      <c r="B87" s="16" t="s">
        <v>106</v>
      </c>
      <c r="C87" s="31">
        <v>1529.5</v>
      </c>
      <c r="D87" s="32"/>
      <c r="E87" s="19">
        <f t="shared" si="57"/>
        <v>0</v>
      </c>
      <c r="F87" s="20">
        <v>0</v>
      </c>
      <c r="G87" s="21">
        <v>0</v>
      </c>
      <c r="H87" s="22">
        <v>0</v>
      </c>
      <c r="I87" s="19">
        <f t="shared" si="58"/>
        <v>0</v>
      </c>
      <c r="J87" s="20">
        <v>0</v>
      </c>
      <c r="K87" s="23">
        <v>0</v>
      </c>
      <c r="L87" s="24">
        <v>0</v>
      </c>
      <c r="M87" s="19">
        <f t="shared" si="61"/>
        <v>0</v>
      </c>
      <c r="N87" s="20">
        <v>0</v>
      </c>
      <c r="O87" s="25">
        <v>0</v>
      </c>
      <c r="P87" s="20">
        <v>0</v>
      </c>
      <c r="Q87" s="19">
        <f t="shared" si="59"/>
        <v>0</v>
      </c>
      <c r="R87" s="20">
        <v>0</v>
      </c>
      <c r="S87" s="26">
        <v>0</v>
      </c>
      <c r="T87" s="20">
        <v>0</v>
      </c>
      <c r="U87" s="19">
        <f t="shared" si="60"/>
        <v>0</v>
      </c>
      <c r="V87" s="20">
        <v>0</v>
      </c>
      <c r="W87" s="26">
        <v>0</v>
      </c>
      <c r="X87" s="20">
        <v>0</v>
      </c>
      <c r="Y87" s="19">
        <f t="shared" si="43"/>
        <v>0</v>
      </c>
      <c r="Z87" s="20">
        <v>0</v>
      </c>
      <c r="AA87" s="26">
        <v>0</v>
      </c>
      <c r="AB87" s="20">
        <v>0</v>
      </c>
      <c r="AC87" s="19">
        <f t="shared" si="44"/>
        <v>0</v>
      </c>
      <c r="AD87" s="20">
        <v>0</v>
      </c>
      <c r="AE87" s="26">
        <v>0</v>
      </c>
      <c r="AF87" s="20">
        <v>0</v>
      </c>
      <c r="AG87" s="19">
        <f t="shared" si="45"/>
        <v>0</v>
      </c>
      <c r="AH87" s="20">
        <v>0</v>
      </c>
      <c r="AI87" s="26">
        <v>0</v>
      </c>
      <c r="AJ87" s="20">
        <v>0</v>
      </c>
      <c r="AK87" s="19">
        <f t="shared" si="46"/>
        <v>0</v>
      </c>
      <c r="AL87" s="20">
        <v>0</v>
      </c>
      <c r="AM87" s="26">
        <v>0</v>
      </c>
      <c r="AN87" s="20">
        <v>0</v>
      </c>
      <c r="AO87" s="19">
        <f t="shared" si="47"/>
        <v>0</v>
      </c>
      <c r="AP87" s="20">
        <v>0</v>
      </c>
      <c r="AQ87" s="26">
        <v>0</v>
      </c>
      <c r="AR87" s="20">
        <v>0</v>
      </c>
      <c r="AS87" s="19">
        <f t="shared" si="48"/>
        <v>24.472004461934127</v>
      </c>
      <c r="AT87" s="20">
        <v>23693.55</v>
      </c>
      <c r="AU87" s="33">
        <v>39.75</v>
      </c>
      <c r="AV87" s="34">
        <v>38485.55</v>
      </c>
      <c r="AW87" s="19">
        <f t="shared" si="49"/>
        <v>24.472004461934127</v>
      </c>
      <c r="AX87" s="20">
        <v>23693.55</v>
      </c>
      <c r="AY87" s="33">
        <v>67.97</v>
      </c>
      <c r="AZ87" s="34">
        <v>65807.87</v>
      </c>
      <c r="BA87" s="19">
        <f t="shared" si="50"/>
        <v>48.94400892386825</v>
      </c>
      <c r="BB87" s="20">
        <f t="shared" si="51"/>
        <v>47387.1</v>
      </c>
      <c r="BC87" s="27">
        <f t="shared" si="52"/>
        <v>0.03521412226217718</v>
      </c>
      <c r="BD87" s="26">
        <f t="shared" si="53"/>
        <v>107.72</v>
      </c>
      <c r="BE87" s="20">
        <f t="shared" si="54"/>
        <v>104293.42</v>
      </c>
      <c r="BF87" s="28">
        <f t="shared" si="55"/>
        <v>-58.775991076131746</v>
      </c>
      <c r="BG87" s="29">
        <f t="shared" si="56"/>
        <v>-56906.32</v>
      </c>
      <c r="BH87" s="43">
        <v>2</v>
      </c>
      <c r="BI87" s="44">
        <v>40483</v>
      </c>
    </row>
    <row r="88" spans="1:61" ht="12.75">
      <c r="A88" s="15">
        <v>83</v>
      </c>
      <c r="B88" s="16" t="s">
        <v>107</v>
      </c>
      <c r="C88" s="31">
        <v>3595.8</v>
      </c>
      <c r="D88" s="32"/>
      <c r="E88" s="19">
        <f t="shared" si="57"/>
        <v>0</v>
      </c>
      <c r="F88" s="20">
        <v>0</v>
      </c>
      <c r="G88" s="21">
        <v>0</v>
      </c>
      <c r="H88" s="22">
        <v>0</v>
      </c>
      <c r="I88" s="19">
        <f t="shared" si="58"/>
        <v>0</v>
      </c>
      <c r="J88" s="20">
        <v>0</v>
      </c>
      <c r="K88" s="23">
        <v>0</v>
      </c>
      <c r="L88" s="24">
        <v>0</v>
      </c>
      <c r="M88" s="19">
        <f t="shared" si="61"/>
        <v>0</v>
      </c>
      <c r="N88" s="20">
        <v>0</v>
      </c>
      <c r="O88" s="25">
        <v>0</v>
      </c>
      <c r="P88" s="20">
        <v>0</v>
      </c>
      <c r="Q88" s="19">
        <f t="shared" si="59"/>
        <v>0</v>
      </c>
      <c r="R88" s="20">
        <v>0</v>
      </c>
      <c r="S88" s="26">
        <v>0</v>
      </c>
      <c r="T88" s="20">
        <v>0</v>
      </c>
      <c r="U88" s="19">
        <f t="shared" si="60"/>
        <v>0</v>
      </c>
      <c r="V88" s="20">
        <v>0</v>
      </c>
      <c r="W88" s="26">
        <v>0</v>
      </c>
      <c r="X88" s="20">
        <v>0</v>
      </c>
      <c r="Y88" s="19">
        <f t="shared" si="43"/>
        <v>0</v>
      </c>
      <c r="Z88" s="20">
        <v>0</v>
      </c>
      <c r="AA88" s="26">
        <v>0</v>
      </c>
      <c r="AB88" s="20">
        <v>0</v>
      </c>
      <c r="AC88" s="19">
        <f t="shared" si="44"/>
        <v>0</v>
      </c>
      <c r="AD88" s="20">
        <v>0</v>
      </c>
      <c r="AE88" s="26">
        <v>0</v>
      </c>
      <c r="AF88" s="20">
        <v>0</v>
      </c>
      <c r="AG88" s="19">
        <f t="shared" si="45"/>
        <v>53.93694419483779</v>
      </c>
      <c r="AH88" s="20">
        <v>52221.21</v>
      </c>
      <c r="AI88" s="26">
        <v>0</v>
      </c>
      <c r="AJ88" s="20">
        <v>0</v>
      </c>
      <c r="AK88" s="19">
        <f t="shared" si="46"/>
        <v>53.93694419483779</v>
      </c>
      <c r="AL88" s="20">
        <v>52221.21</v>
      </c>
      <c r="AM88" s="26">
        <v>0</v>
      </c>
      <c r="AN88" s="20">
        <v>0</v>
      </c>
      <c r="AO88" s="19">
        <f t="shared" si="47"/>
        <v>53.93694419483779</v>
      </c>
      <c r="AP88" s="20">
        <v>52221.21</v>
      </c>
      <c r="AQ88" s="33">
        <v>69.59</v>
      </c>
      <c r="AR88" s="34">
        <v>67376.34</v>
      </c>
      <c r="AS88" s="19">
        <f t="shared" si="48"/>
        <v>53.93694419483779</v>
      </c>
      <c r="AT88" s="20">
        <v>52221.21</v>
      </c>
      <c r="AU88" s="26">
        <v>37.99</v>
      </c>
      <c r="AV88" s="20">
        <v>36781.54</v>
      </c>
      <c r="AW88" s="19">
        <f t="shared" si="49"/>
        <v>53.93694419483779</v>
      </c>
      <c r="AX88" s="20">
        <v>52221.21</v>
      </c>
      <c r="AY88" s="26">
        <v>96.61</v>
      </c>
      <c r="AZ88" s="20">
        <v>93536.84</v>
      </c>
      <c r="BA88" s="19">
        <f t="shared" si="50"/>
        <v>269.68472097418896</v>
      </c>
      <c r="BB88" s="20">
        <f t="shared" si="51"/>
        <v>261106.05</v>
      </c>
      <c r="BC88" s="27">
        <f t="shared" si="52"/>
        <v>0.01135713888425385</v>
      </c>
      <c r="BD88" s="26">
        <f t="shared" si="53"/>
        <v>204.19</v>
      </c>
      <c r="BE88" s="20">
        <f t="shared" si="54"/>
        <v>197694.72</v>
      </c>
      <c r="BF88" s="28">
        <f t="shared" si="55"/>
        <v>65.49472097418897</v>
      </c>
      <c r="BG88" s="29">
        <f t="shared" si="56"/>
        <v>63411.32999999999</v>
      </c>
      <c r="BH88" s="43">
        <v>5</v>
      </c>
      <c r="BI88" s="44">
        <v>40391</v>
      </c>
    </row>
    <row r="89" spans="1:61" ht="12.75">
      <c r="A89" s="15">
        <v>84</v>
      </c>
      <c r="B89" s="16" t="s">
        <v>108</v>
      </c>
      <c r="C89" s="31">
        <v>3909.15</v>
      </c>
      <c r="D89" s="32"/>
      <c r="E89" s="19">
        <f t="shared" si="57"/>
        <v>70.48728038917982</v>
      </c>
      <c r="F89" s="20">
        <v>68245.08</v>
      </c>
      <c r="G89" s="21">
        <v>113.33</v>
      </c>
      <c r="H89" s="22">
        <v>109724.97</v>
      </c>
      <c r="I89" s="19">
        <f t="shared" si="58"/>
        <v>70.48728038917982</v>
      </c>
      <c r="J89" s="20">
        <v>68245.08</v>
      </c>
      <c r="K89" s="23">
        <v>130.61</v>
      </c>
      <c r="L89" s="24">
        <v>126455.3</v>
      </c>
      <c r="M89" s="19">
        <f t="shared" si="61"/>
        <v>70.48728038917982</v>
      </c>
      <c r="N89" s="20">
        <v>68245.08</v>
      </c>
      <c r="O89" s="25">
        <v>116.78</v>
      </c>
      <c r="P89" s="20">
        <v>113065.23</v>
      </c>
      <c r="Q89" s="19">
        <f t="shared" si="59"/>
        <v>70.48728038917982</v>
      </c>
      <c r="R89" s="20">
        <v>68245.08</v>
      </c>
      <c r="S89" s="26">
        <v>61.2</v>
      </c>
      <c r="T89" s="20">
        <v>59253.23</v>
      </c>
      <c r="U89" s="19">
        <f t="shared" si="60"/>
        <v>70.48728038917982</v>
      </c>
      <c r="V89" s="20">
        <v>68245.08</v>
      </c>
      <c r="W89" s="26">
        <v>18.1</v>
      </c>
      <c r="X89" s="20">
        <v>17524.24</v>
      </c>
      <c r="Y89" s="19">
        <f t="shared" si="43"/>
        <v>70.48728038917982</v>
      </c>
      <c r="Z89" s="20">
        <v>68245.08</v>
      </c>
      <c r="AA89" s="26">
        <v>0</v>
      </c>
      <c r="AB89" s="20">
        <v>0</v>
      </c>
      <c r="AC89" s="19">
        <f t="shared" si="44"/>
        <v>70.49629721438974</v>
      </c>
      <c r="AD89" s="20">
        <v>68253.81</v>
      </c>
      <c r="AE89" s="26">
        <v>0</v>
      </c>
      <c r="AF89" s="20">
        <v>0</v>
      </c>
      <c r="AG89" s="19">
        <f t="shared" si="45"/>
        <v>70.49629721438974</v>
      </c>
      <c r="AH89" s="20">
        <v>68253.81</v>
      </c>
      <c r="AI89" s="26">
        <v>0</v>
      </c>
      <c r="AJ89" s="20">
        <v>0</v>
      </c>
      <c r="AK89" s="19">
        <f t="shared" si="46"/>
        <v>70.49629721438974</v>
      </c>
      <c r="AL89" s="20">
        <v>68253.81</v>
      </c>
      <c r="AM89" s="26">
        <v>0</v>
      </c>
      <c r="AN89" s="20">
        <v>0</v>
      </c>
      <c r="AO89" s="19">
        <f t="shared" si="47"/>
        <v>70.49629721438974</v>
      </c>
      <c r="AP89" s="20">
        <v>68253.81</v>
      </c>
      <c r="AQ89" s="26">
        <v>38.09</v>
      </c>
      <c r="AR89" s="20">
        <v>36878.36</v>
      </c>
      <c r="AS89" s="19">
        <f t="shared" si="48"/>
        <v>70.49629721438974</v>
      </c>
      <c r="AT89" s="20">
        <v>68253.81</v>
      </c>
      <c r="AU89" s="26">
        <v>69.14</v>
      </c>
      <c r="AV89" s="20">
        <v>66940.66</v>
      </c>
      <c r="AW89" s="19">
        <f t="shared" si="49"/>
        <v>70.49629721438974</v>
      </c>
      <c r="AX89" s="20">
        <v>68253.81</v>
      </c>
      <c r="AY89" s="26">
        <v>113.08</v>
      </c>
      <c r="AZ89" s="20">
        <v>109482.93</v>
      </c>
      <c r="BA89" s="19">
        <f t="shared" si="50"/>
        <v>845.9014656214174</v>
      </c>
      <c r="BB89" s="20">
        <f t="shared" si="51"/>
        <v>818993.3399999999</v>
      </c>
      <c r="BC89" s="27">
        <f t="shared" si="52"/>
        <v>0.014076589539925561</v>
      </c>
      <c r="BD89" s="26">
        <f t="shared" si="53"/>
        <v>660.33</v>
      </c>
      <c r="BE89" s="20">
        <f t="shared" si="54"/>
        <v>639324.9199999999</v>
      </c>
      <c r="BF89" s="28">
        <f t="shared" si="55"/>
        <v>185.57146562141736</v>
      </c>
      <c r="BG89" s="29">
        <f t="shared" si="56"/>
        <v>179668.41999999993</v>
      </c>
      <c r="BH89" s="30">
        <v>12</v>
      </c>
      <c r="BI89" s="30"/>
    </row>
    <row r="90" spans="1:61" ht="12.75">
      <c r="A90" s="15">
        <v>85</v>
      </c>
      <c r="B90" s="16" t="s">
        <v>109</v>
      </c>
      <c r="C90" s="31">
        <v>5406.4</v>
      </c>
      <c r="D90" s="32"/>
      <c r="E90" s="19">
        <f t="shared" si="57"/>
        <v>97.49715448414051</v>
      </c>
      <c r="F90" s="20">
        <v>94395.77</v>
      </c>
      <c r="G90" s="21">
        <v>169.28</v>
      </c>
      <c r="H90" s="22">
        <v>163895.2</v>
      </c>
      <c r="I90" s="19">
        <f t="shared" si="58"/>
        <v>97.49715448414051</v>
      </c>
      <c r="J90" s="20">
        <v>94395.77</v>
      </c>
      <c r="K90" s="23">
        <v>176.16</v>
      </c>
      <c r="L90" s="24">
        <v>170556.35</v>
      </c>
      <c r="M90" s="19">
        <f t="shared" si="61"/>
        <v>97.49715448414051</v>
      </c>
      <c r="N90" s="20">
        <v>94395.77</v>
      </c>
      <c r="O90" s="25">
        <v>157.51</v>
      </c>
      <c r="P90" s="20">
        <v>152499.61</v>
      </c>
      <c r="Q90" s="19">
        <f t="shared" si="59"/>
        <v>97.49715448414051</v>
      </c>
      <c r="R90" s="20">
        <v>94395.77</v>
      </c>
      <c r="S90" s="26">
        <v>82.57</v>
      </c>
      <c r="T90" s="20">
        <v>79943.45</v>
      </c>
      <c r="U90" s="19">
        <f t="shared" si="60"/>
        <v>97.49715448414051</v>
      </c>
      <c r="V90" s="20">
        <v>94395.77</v>
      </c>
      <c r="W90" s="26">
        <v>23.93</v>
      </c>
      <c r="X90" s="20">
        <v>23168.79</v>
      </c>
      <c r="Y90" s="19">
        <f t="shared" si="43"/>
        <v>97.49715448414051</v>
      </c>
      <c r="Z90" s="20">
        <v>94395.77</v>
      </c>
      <c r="AA90" s="26">
        <v>0</v>
      </c>
      <c r="AB90" s="20">
        <v>0</v>
      </c>
      <c r="AC90" s="19">
        <f t="shared" si="44"/>
        <v>97.49715448414051</v>
      </c>
      <c r="AD90" s="20">
        <v>94395.77</v>
      </c>
      <c r="AE90" s="26">
        <v>0</v>
      </c>
      <c r="AF90" s="20">
        <v>0</v>
      </c>
      <c r="AG90" s="19">
        <f t="shared" si="45"/>
        <v>97.49715448414051</v>
      </c>
      <c r="AH90" s="20">
        <v>94395.77</v>
      </c>
      <c r="AI90" s="26">
        <v>0</v>
      </c>
      <c r="AJ90" s="20">
        <v>0</v>
      </c>
      <c r="AK90" s="19">
        <f t="shared" si="46"/>
        <v>97.49715448414051</v>
      </c>
      <c r="AL90" s="20">
        <v>94395.77</v>
      </c>
      <c r="AM90" s="26">
        <v>0</v>
      </c>
      <c r="AN90" s="20">
        <v>0</v>
      </c>
      <c r="AO90" s="19">
        <f t="shared" si="47"/>
        <v>97.49715448414051</v>
      </c>
      <c r="AP90" s="20">
        <v>94395.77</v>
      </c>
      <c r="AQ90" s="26">
        <v>39.08</v>
      </c>
      <c r="AR90" s="20">
        <v>37836.87</v>
      </c>
      <c r="AS90" s="19">
        <f t="shared" si="48"/>
        <v>97.49715448414051</v>
      </c>
      <c r="AT90" s="20">
        <v>94395.77</v>
      </c>
      <c r="AU90" s="26">
        <v>90.78</v>
      </c>
      <c r="AV90" s="20">
        <v>87892.29</v>
      </c>
      <c r="AW90" s="19">
        <f t="shared" si="49"/>
        <v>97.49715448414051</v>
      </c>
      <c r="AX90" s="20">
        <v>94395.77</v>
      </c>
      <c r="AY90" s="26">
        <v>145.37</v>
      </c>
      <c r="AZ90" s="20">
        <v>140745.78</v>
      </c>
      <c r="BA90" s="19">
        <f t="shared" si="50"/>
        <v>1169.9658538096862</v>
      </c>
      <c r="BB90" s="20">
        <f t="shared" si="51"/>
        <v>1132749.24</v>
      </c>
      <c r="BC90" s="27">
        <f t="shared" si="52"/>
        <v>0.01363630758607083</v>
      </c>
      <c r="BD90" s="26">
        <f t="shared" si="53"/>
        <v>884.68</v>
      </c>
      <c r="BE90" s="20">
        <f t="shared" si="54"/>
        <v>856538.3400000001</v>
      </c>
      <c r="BF90" s="28">
        <f t="shared" si="55"/>
        <v>285.2858538096863</v>
      </c>
      <c r="BG90" s="29">
        <f t="shared" si="56"/>
        <v>276210.8999999999</v>
      </c>
      <c r="BH90" s="30">
        <v>12</v>
      </c>
      <c r="BI90" s="30"/>
    </row>
    <row r="91" spans="1:61" ht="12.75">
      <c r="A91" s="15">
        <v>86</v>
      </c>
      <c r="B91" s="16" t="s">
        <v>110</v>
      </c>
      <c r="C91" s="17">
        <v>4137</v>
      </c>
      <c r="D91" s="18"/>
      <c r="E91" s="19">
        <f t="shared" si="57"/>
        <v>74.60517047273778</v>
      </c>
      <c r="F91" s="20">
        <v>72231.98</v>
      </c>
      <c r="G91" s="21">
        <v>88.98</v>
      </c>
      <c r="H91" s="22">
        <v>86149.55</v>
      </c>
      <c r="I91" s="19">
        <f t="shared" si="58"/>
        <v>74.60517047273778</v>
      </c>
      <c r="J91" s="20">
        <v>72231.98</v>
      </c>
      <c r="K91" s="23">
        <v>129.06</v>
      </c>
      <c r="L91" s="24">
        <v>124954.6</v>
      </c>
      <c r="M91" s="19">
        <f t="shared" si="61"/>
        <v>74.60517047273778</v>
      </c>
      <c r="N91" s="20">
        <v>72231.98</v>
      </c>
      <c r="O91" s="40">
        <v>119.7</v>
      </c>
      <c r="P91" s="34">
        <v>115892.34</v>
      </c>
      <c r="Q91" s="19">
        <f t="shared" si="59"/>
        <v>74.60517047273778</v>
      </c>
      <c r="R91" s="20">
        <v>72231.98</v>
      </c>
      <c r="S91" s="26">
        <v>53.89</v>
      </c>
      <c r="T91" s="20">
        <v>52175.76</v>
      </c>
      <c r="U91" s="19">
        <f t="shared" si="60"/>
        <v>74.60517047273778</v>
      </c>
      <c r="V91" s="20">
        <v>72231.98</v>
      </c>
      <c r="W91" s="26">
        <v>20.99</v>
      </c>
      <c r="X91" s="20">
        <v>20322.31</v>
      </c>
      <c r="Y91" s="19">
        <f t="shared" si="43"/>
        <v>74.60517047273778</v>
      </c>
      <c r="Z91" s="20">
        <v>72231.98</v>
      </c>
      <c r="AA91" s="26">
        <v>0</v>
      </c>
      <c r="AB91" s="20">
        <v>0</v>
      </c>
      <c r="AC91" s="19">
        <f t="shared" si="44"/>
        <v>74.60517047273778</v>
      </c>
      <c r="AD91" s="20">
        <v>72231.98</v>
      </c>
      <c r="AE91" s="26">
        <v>0</v>
      </c>
      <c r="AF91" s="20">
        <v>0</v>
      </c>
      <c r="AG91" s="19">
        <f t="shared" si="45"/>
        <v>74.60517047273778</v>
      </c>
      <c r="AH91" s="20">
        <v>72231.98</v>
      </c>
      <c r="AI91" s="26">
        <v>0</v>
      </c>
      <c r="AJ91" s="20">
        <v>0</v>
      </c>
      <c r="AK91" s="19">
        <f t="shared" si="46"/>
        <v>74.60517047273778</v>
      </c>
      <c r="AL91" s="20">
        <v>72231.98</v>
      </c>
      <c r="AM91" s="26">
        <v>0</v>
      </c>
      <c r="AN91" s="20">
        <v>0</v>
      </c>
      <c r="AO91" s="19">
        <f t="shared" si="47"/>
        <v>74.60517047273778</v>
      </c>
      <c r="AP91" s="20">
        <v>72231.98</v>
      </c>
      <c r="AQ91" s="26">
        <v>29.92</v>
      </c>
      <c r="AR91" s="20">
        <v>28968.24</v>
      </c>
      <c r="AS91" s="19">
        <f t="shared" si="48"/>
        <v>74.60517047273778</v>
      </c>
      <c r="AT91" s="20">
        <v>72231.98</v>
      </c>
      <c r="AU91" s="26">
        <v>70.23</v>
      </c>
      <c r="AV91" s="20">
        <v>67995.98</v>
      </c>
      <c r="AW91" s="19">
        <f t="shared" si="49"/>
        <v>74.60517047273778</v>
      </c>
      <c r="AX91" s="20">
        <v>72231.98</v>
      </c>
      <c r="AY91" s="26">
        <v>122.74</v>
      </c>
      <c r="AZ91" s="20">
        <v>118835.64</v>
      </c>
      <c r="BA91" s="19">
        <f t="shared" si="50"/>
        <v>895.2620456728533</v>
      </c>
      <c r="BB91" s="20">
        <f t="shared" si="51"/>
        <v>866783.7599999999</v>
      </c>
      <c r="BC91" s="27">
        <f t="shared" si="52"/>
        <v>0.012801345580533398</v>
      </c>
      <c r="BD91" s="26">
        <f t="shared" si="53"/>
        <v>635.51</v>
      </c>
      <c r="BE91" s="20">
        <f t="shared" si="54"/>
        <v>615294.4199999999</v>
      </c>
      <c r="BF91" s="28">
        <f t="shared" si="55"/>
        <v>259.75204567285334</v>
      </c>
      <c r="BG91" s="29">
        <f t="shared" si="56"/>
        <v>251489.33999999997</v>
      </c>
      <c r="BH91" s="30">
        <v>12</v>
      </c>
      <c r="BI91" s="30"/>
    </row>
    <row r="92" spans="1:61" ht="12.75">
      <c r="A92" s="15">
        <v>87</v>
      </c>
      <c r="B92" s="16" t="s">
        <v>111</v>
      </c>
      <c r="C92" s="17">
        <v>4196.2</v>
      </c>
      <c r="D92" s="18"/>
      <c r="E92" s="19">
        <f t="shared" si="57"/>
        <v>75.68006279759138</v>
      </c>
      <c r="F92" s="20">
        <v>73272.68</v>
      </c>
      <c r="G92" s="21">
        <v>117.27</v>
      </c>
      <c r="H92" s="22">
        <v>113539.64</v>
      </c>
      <c r="I92" s="19">
        <f t="shared" si="58"/>
        <v>75.67285346884393</v>
      </c>
      <c r="J92" s="20">
        <v>73265.7</v>
      </c>
      <c r="K92" s="23">
        <v>172.95</v>
      </c>
      <c r="L92" s="24">
        <v>167448.46</v>
      </c>
      <c r="M92" s="19">
        <f t="shared" si="61"/>
        <v>75.67285346884393</v>
      </c>
      <c r="N92" s="20">
        <v>73265.7</v>
      </c>
      <c r="O92" s="40">
        <v>132.6</v>
      </c>
      <c r="P92" s="34">
        <v>128381.99</v>
      </c>
      <c r="Q92" s="19">
        <f t="shared" si="59"/>
        <v>75.67285346884393</v>
      </c>
      <c r="R92" s="20">
        <v>73265.7</v>
      </c>
      <c r="S92" s="26">
        <v>83.63</v>
      </c>
      <c r="T92" s="20">
        <v>80969.73</v>
      </c>
      <c r="U92" s="19">
        <f t="shared" si="60"/>
        <v>75.67285346884393</v>
      </c>
      <c r="V92" s="20">
        <v>73265.7</v>
      </c>
      <c r="W92" s="26">
        <v>27.57</v>
      </c>
      <c r="X92" s="20">
        <v>26693</v>
      </c>
      <c r="Y92" s="19">
        <f t="shared" si="43"/>
        <v>75.67285346884393</v>
      </c>
      <c r="Z92" s="20">
        <v>73265.7</v>
      </c>
      <c r="AA92" s="26">
        <v>0</v>
      </c>
      <c r="AB92" s="20">
        <v>0</v>
      </c>
      <c r="AC92" s="19">
        <f t="shared" si="44"/>
        <v>75.67285346884393</v>
      </c>
      <c r="AD92" s="20">
        <v>73265.7</v>
      </c>
      <c r="AE92" s="26">
        <v>0</v>
      </c>
      <c r="AF92" s="20">
        <v>0</v>
      </c>
      <c r="AG92" s="19">
        <f t="shared" si="45"/>
        <v>75.67285346884393</v>
      </c>
      <c r="AH92" s="20">
        <v>73265.7</v>
      </c>
      <c r="AI92" s="26">
        <v>0</v>
      </c>
      <c r="AJ92" s="20">
        <v>0</v>
      </c>
      <c r="AK92" s="19">
        <f t="shared" si="46"/>
        <v>75.67285346884393</v>
      </c>
      <c r="AL92" s="20">
        <v>73265.7</v>
      </c>
      <c r="AM92" s="26">
        <v>0</v>
      </c>
      <c r="AN92" s="20">
        <v>0</v>
      </c>
      <c r="AO92" s="19">
        <f t="shared" si="47"/>
        <v>75.67285346884393</v>
      </c>
      <c r="AP92" s="20">
        <v>73265.7</v>
      </c>
      <c r="AQ92" s="26">
        <v>41.13</v>
      </c>
      <c r="AR92" s="20">
        <v>39821.65</v>
      </c>
      <c r="AS92" s="19">
        <f t="shared" si="48"/>
        <v>75.67285346884393</v>
      </c>
      <c r="AT92" s="20">
        <v>73265.7</v>
      </c>
      <c r="AU92" s="26">
        <v>77.4</v>
      </c>
      <c r="AV92" s="20">
        <v>74937.91</v>
      </c>
      <c r="AW92" s="19">
        <f t="shared" si="49"/>
        <v>75.67285346884393</v>
      </c>
      <c r="AX92" s="20">
        <v>73265.7</v>
      </c>
      <c r="AY92" s="26">
        <v>133.53</v>
      </c>
      <c r="AZ92" s="20">
        <v>129282.41</v>
      </c>
      <c r="BA92" s="19">
        <f t="shared" si="50"/>
        <v>908.0814509548743</v>
      </c>
      <c r="BB92" s="20">
        <f t="shared" si="51"/>
        <v>879195.3799999999</v>
      </c>
      <c r="BC92" s="27">
        <f t="shared" si="52"/>
        <v>0.015610949589310962</v>
      </c>
      <c r="BD92" s="26">
        <f t="shared" si="53"/>
        <v>786.0799999999999</v>
      </c>
      <c r="BE92" s="20">
        <f t="shared" si="54"/>
        <v>761074.79</v>
      </c>
      <c r="BF92" s="28">
        <f t="shared" si="55"/>
        <v>122.00145095487437</v>
      </c>
      <c r="BG92" s="29">
        <f t="shared" si="56"/>
        <v>118120.58999999985</v>
      </c>
      <c r="BH92" s="30">
        <v>12</v>
      </c>
      <c r="BI92" s="30"/>
    </row>
    <row r="93" spans="1:61" ht="12.75">
      <c r="A93" s="15">
        <v>88</v>
      </c>
      <c r="B93" s="16" t="s">
        <v>112</v>
      </c>
      <c r="C93" s="31">
        <v>4447.8</v>
      </c>
      <c r="D93" s="32"/>
      <c r="E93" s="19">
        <f t="shared" si="57"/>
        <v>80.21006207459281</v>
      </c>
      <c r="F93" s="20">
        <v>77658.58</v>
      </c>
      <c r="G93" s="21">
        <v>125.16</v>
      </c>
      <c r="H93" s="22">
        <v>121178.66</v>
      </c>
      <c r="I93" s="19">
        <f t="shared" si="58"/>
        <v>80.21006207459281</v>
      </c>
      <c r="J93" s="20">
        <v>77658.58</v>
      </c>
      <c r="K93" s="23">
        <v>129.57</v>
      </c>
      <c r="L93" s="24">
        <v>125448.38</v>
      </c>
      <c r="M93" s="19">
        <f t="shared" si="61"/>
        <v>80.21006207459281</v>
      </c>
      <c r="N93" s="20">
        <v>77658.58</v>
      </c>
      <c r="O93" s="25">
        <v>117.55</v>
      </c>
      <c r="P93" s="20">
        <v>113810.73</v>
      </c>
      <c r="Q93" s="19">
        <f t="shared" si="59"/>
        <v>80.21006207459281</v>
      </c>
      <c r="R93" s="20">
        <v>77658.58</v>
      </c>
      <c r="S93" s="26">
        <v>63.92</v>
      </c>
      <c r="T93" s="20">
        <v>61886.7</v>
      </c>
      <c r="U93" s="19">
        <f t="shared" si="60"/>
        <v>80.21006207459281</v>
      </c>
      <c r="V93" s="20">
        <v>77658.58</v>
      </c>
      <c r="W93" s="26">
        <v>23.7</v>
      </c>
      <c r="X93" s="20">
        <v>22946.1</v>
      </c>
      <c r="Y93" s="19">
        <f t="shared" si="43"/>
        <v>80.21006207459281</v>
      </c>
      <c r="Z93" s="20">
        <v>77658.58</v>
      </c>
      <c r="AA93" s="26">
        <v>0</v>
      </c>
      <c r="AB93" s="20">
        <v>0</v>
      </c>
      <c r="AC93" s="19">
        <f t="shared" si="44"/>
        <v>80.21006207459281</v>
      </c>
      <c r="AD93" s="20">
        <v>77658.58</v>
      </c>
      <c r="AE93" s="26">
        <v>0</v>
      </c>
      <c r="AF93" s="20">
        <v>0</v>
      </c>
      <c r="AG93" s="19">
        <f t="shared" si="45"/>
        <v>80.21006207459281</v>
      </c>
      <c r="AH93" s="20">
        <v>77658.58</v>
      </c>
      <c r="AI93" s="26">
        <v>0</v>
      </c>
      <c r="AJ93" s="20">
        <v>0</v>
      </c>
      <c r="AK93" s="19">
        <f t="shared" si="46"/>
        <v>80.21006207459281</v>
      </c>
      <c r="AL93" s="20">
        <v>77658.58</v>
      </c>
      <c r="AM93" s="26">
        <v>0</v>
      </c>
      <c r="AN93" s="20">
        <v>0</v>
      </c>
      <c r="AO93" s="19">
        <f t="shared" si="47"/>
        <v>80.21006207459281</v>
      </c>
      <c r="AP93" s="20">
        <v>77658.58</v>
      </c>
      <c r="AQ93" s="33">
        <v>83.3</v>
      </c>
      <c r="AR93" s="34">
        <v>80650.23</v>
      </c>
      <c r="AS93" s="19">
        <f t="shared" si="48"/>
        <v>80.21006207459281</v>
      </c>
      <c r="AT93" s="20">
        <v>77658.58</v>
      </c>
      <c r="AU93" s="26">
        <v>40.64</v>
      </c>
      <c r="AV93" s="20">
        <v>39347.24</v>
      </c>
      <c r="AW93" s="19">
        <f t="shared" si="49"/>
        <v>80.21006207459281</v>
      </c>
      <c r="AX93" s="20">
        <v>77658.58</v>
      </c>
      <c r="AY93" s="26">
        <v>105.08</v>
      </c>
      <c r="AZ93" s="20">
        <v>101737.41</v>
      </c>
      <c r="BA93" s="19">
        <f t="shared" si="50"/>
        <v>962.5207448951136</v>
      </c>
      <c r="BB93" s="20">
        <f t="shared" si="51"/>
        <v>931902.9599999998</v>
      </c>
      <c r="BC93" s="27">
        <f t="shared" si="52"/>
        <v>0.012907504833850442</v>
      </c>
      <c r="BD93" s="26">
        <f t="shared" si="53"/>
        <v>688.92</v>
      </c>
      <c r="BE93" s="20">
        <f t="shared" si="54"/>
        <v>667005.4500000001</v>
      </c>
      <c r="BF93" s="28">
        <f t="shared" si="55"/>
        <v>273.6007448951136</v>
      </c>
      <c r="BG93" s="29">
        <f t="shared" si="56"/>
        <v>264897.5099999998</v>
      </c>
      <c r="BH93" s="30">
        <v>12</v>
      </c>
      <c r="BI93" s="30"/>
    </row>
    <row r="94" spans="1:61" ht="12.75">
      <c r="A94" s="15">
        <v>89</v>
      </c>
      <c r="B94" s="16" t="s">
        <v>113</v>
      </c>
      <c r="C94" s="31">
        <v>2519.6</v>
      </c>
      <c r="D94" s="32"/>
      <c r="E94" s="19">
        <f t="shared" si="57"/>
        <v>45.437579400737455</v>
      </c>
      <c r="F94" s="20">
        <v>43992.21</v>
      </c>
      <c r="G94" s="21">
        <v>102.67</v>
      </c>
      <c r="H94" s="22">
        <v>99404.07</v>
      </c>
      <c r="I94" s="19">
        <f t="shared" si="58"/>
        <v>45.437579400737455</v>
      </c>
      <c r="J94" s="20">
        <v>43992.21</v>
      </c>
      <c r="K94" s="23">
        <v>105.76</v>
      </c>
      <c r="L94" s="24">
        <v>102395.77</v>
      </c>
      <c r="M94" s="19">
        <f t="shared" si="61"/>
        <v>45.437579400737455</v>
      </c>
      <c r="N94" s="20">
        <v>43992.21</v>
      </c>
      <c r="O94" s="25">
        <v>94.42</v>
      </c>
      <c r="P94" s="20">
        <v>91416.5</v>
      </c>
      <c r="Q94" s="19">
        <f t="shared" si="59"/>
        <v>45.437579400737455</v>
      </c>
      <c r="R94" s="20">
        <v>43992.21</v>
      </c>
      <c r="S94" s="26">
        <v>46.94</v>
      </c>
      <c r="T94" s="20">
        <v>45446.84</v>
      </c>
      <c r="U94" s="19">
        <f t="shared" si="60"/>
        <v>45.437579400737455</v>
      </c>
      <c r="V94" s="20">
        <v>43992.21</v>
      </c>
      <c r="W94" s="26">
        <v>18.43</v>
      </c>
      <c r="X94" s="20">
        <v>17843.74</v>
      </c>
      <c r="Y94" s="19">
        <f t="shared" si="43"/>
        <v>45.437579400737455</v>
      </c>
      <c r="Z94" s="20">
        <v>43992.21</v>
      </c>
      <c r="AA94" s="26">
        <v>0</v>
      </c>
      <c r="AB94" s="20">
        <v>0</v>
      </c>
      <c r="AC94" s="19">
        <f t="shared" si="44"/>
        <v>45.437579400737455</v>
      </c>
      <c r="AD94" s="20">
        <v>43992.21</v>
      </c>
      <c r="AE94" s="26">
        <v>0</v>
      </c>
      <c r="AF94" s="20">
        <v>0</v>
      </c>
      <c r="AG94" s="19">
        <f t="shared" si="45"/>
        <v>45.437579400737455</v>
      </c>
      <c r="AH94" s="20">
        <v>43992.21</v>
      </c>
      <c r="AI94" s="26">
        <v>0</v>
      </c>
      <c r="AJ94" s="20">
        <v>0</v>
      </c>
      <c r="AK94" s="19">
        <f t="shared" si="46"/>
        <v>45.437579400737455</v>
      </c>
      <c r="AL94" s="20">
        <v>43992.21</v>
      </c>
      <c r="AM94" s="26">
        <v>0</v>
      </c>
      <c r="AN94" s="20">
        <v>0</v>
      </c>
      <c r="AO94" s="19">
        <f t="shared" si="47"/>
        <v>45.437579400737455</v>
      </c>
      <c r="AP94" s="20">
        <v>43992.21</v>
      </c>
      <c r="AQ94" s="33">
        <v>48.47</v>
      </c>
      <c r="AR94" s="34">
        <v>46928.17</v>
      </c>
      <c r="AS94" s="19">
        <f t="shared" si="48"/>
        <v>45.437579400737455</v>
      </c>
      <c r="AT94" s="20">
        <v>43992.21</v>
      </c>
      <c r="AU94" s="26">
        <v>27.68</v>
      </c>
      <c r="AV94" s="20">
        <v>26799.5</v>
      </c>
      <c r="AW94" s="19">
        <f t="shared" si="49"/>
        <v>45.437579400737455</v>
      </c>
      <c r="AX94" s="20">
        <v>43992.21</v>
      </c>
      <c r="AY94" s="26">
        <v>54.64</v>
      </c>
      <c r="AZ94" s="20">
        <v>52901.9</v>
      </c>
      <c r="BA94" s="19">
        <f t="shared" si="50"/>
        <v>545.2509528088493</v>
      </c>
      <c r="BB94" s="20">
        <f t="shared" si="51"/>
        <v>527906.5200000001</v>
      </c>
      <c r="BC94" s="27">
        <f t="shared" si="52"/>
        <v>0.016504273165052655</v>
      </c>
      <c r="BD94" s="26">
        <f t="shared" si="53"/>
        <v>499.01000000000005</v>
      </c>
      <c r="BE94" s="20">
        <f t="shared" si="54"/>
        <v>483136.49000000005</v>
      </c>
      <c r="BF94" s="28">
        <f t="shared" si="55"/>
        <v>46.24095280884927</v>
      </c>
      <c r="BG94" s="29">
        <f t="shared" si="56"/>
        <v>44770.030000000086</v>
      </c>
      <c r="BH94" s="30">
        <v>12</v>
      </c>
      <c r="BI94" s="30"/>
    </row>
    <row r="95" spans="1:61" ht="12.75">
      <c r="A95" s="15">
        <v>90</v>
      </c>
      <c r="B95" s="16" t="s">
        <v>114</v>
      </c>
      <c r="C95" s="31">
        <v>4521.9</v>
      </c>
      <c r="D95" s="32"/>
      <c r="E95" s="19">
        <f t="shared" si="57"/>
        <v>81.54634937357336</v>
      </c>
      <c r="F95" s="20">
        <v>78952.36</v>
      </c>
      <c r="G95" s="21">
        <v>131.6</v>
      </c>
      <c r="H95" s="22">
        <v>127413.8</v>
      </c>
      <c r="I95" s="19">
        <f t="shared" si="58"/>
        <v>81.54634937357336</v>
      </c>
      <c r="J95" s="20">
        <v>78952.36</v>
      </c>
      <c r="K95" s="23">
        <v>135.57</v>
      </c>
      <c r="L95" s="24">
        <v>131257.52</v>
      </c>
      <c r="M95" s="19">
        <f t="shared" si="61"/>
        <v>81.54634937357336</v>
      </c>
      <c r="N95" s="20">
        <v>78952.36</v>
      </c>
      <c r="O95" s="25">
        <v>123.23</v>
      </c>
      <c r="P95" s="20">
        <v>119310.05</v>
      </c>
      <c r="Q95" s="19">
        <f t="shared" si="59"/>
        <v>81.54634937357336</v>
      </c>
      <c r="R95" s="20">
        <v>78952.36</v>
      </c>
      <c r="S95" s="26">
        <v>65.88</v>
      </c>
      <c r="T95" s="20">
        <v>63784.36</v>
      </c>
      <c r="U95" s="19">
        <f t="shared" si="60"/>
        <v>81.54634937357336</v>
      </c>
      <c r="V95" s="20">
        <v>78952.36</v>
      </c>
      <c r="W95" s="26">
        <v>24.64</v>
      </c>
      <c r="X95" s="20">
        <v>23856.2</v>
      </c>
      <c r="Y95" s="19">
        <f t="shared" si="43"/>
        <v>81.54634937357336</v>
      </c>
      <c r="Z95" s="20">
        <v>78952.36</v>
      </c>
      <c r="AA95" s="26">
        <v>0</v>
      </c>
      <c r="AB95" s="20">
        <v>0</v>
      </c>
      <c r="AC95" s="19">
        <f t="shared" si="44"/>
        <v>81.54634937357336</v>
      </c>
      <c r="AD95" s="20">
        <v>78952.36</v>
      </c>
      <c r="AE95" s="26">
        <v>0</v>
      </c>
      <c r="AF95" s="20">
        <v>0</v>
      </c>
      <c r="AG95" s="19">
        <f t="shared" si="45"/>
        <v>81.54634937357336</v>
      </c>
      <c r="AH95" s="20">
        <v>78952.36</v>
      </c>
      <c r="AI95" s="26">
        <v>0</v>
      </c>
      <c r="AJ95" s="20">
        <v>0</v>
      </c>
      <c r="AK95" s="19">
        <f t="shared" si="46"/>
        <v>81.54634937357336</v>
      </c>
      <c r="AL95" s="20">
        <v>78952.36</v>
      </c>
      <c r="AM95" s="26">
        <v>0</v>
      </c>
      <c r="AN95" s="20">
        <v>0</v>
      </c>
      <c r="AO95" s="19">
        <f t="shared" si="47"/>
        <v>81.54634937357336</v>
      </c>
      <c r="AP95" s="20">
        <v>78952.36</v>
      </c>
      <c r="AQ95" s="33">
        <v>86.08</v>
      </c>
      <c r="AR95" s="34">
        <v>83341.79</v>
      </c>
      <c r="AS95" s="19">
        <f t="shared" si="48"/>
        <v>81.54634937357336</v>
      </c>
      <c r="AT95" s="20">
        <v>78952.36</v>
      </c>
      <c r="AU95" s="26">
        <v>48.96</v>
      </c>
      <c r="AV95" s="20">
        <v>47402.58</v>
      </c>
      <c r="AW95" s="19">
        <f t="shared" si="49"/>
        <v>81.54634937357336</v>
      </c>
      <c r="AX95" s="20">
        <v>78952.36</v>
      </c>
      <c r="AY95" s="26">
        <v>127.1</v>
      </c>
      <c r="AZ95" s="20">
        <v>123056.95</v>
      </c>
      <c r="BA95" s="19">
        <f t="shared" si="50"/>
        <v>978.5561924828802</v>
      </c>
      <c r="BB95" s="20">
        <f t="shared" si="51"/>
        <v>947428.32</v>
      </c>
      <c r="BC95" s="27">
        <f t="shared" si="52"/>
        <v>0.013693727562897605</v>
      </c>
      <c r="BD95" s="26">
        <f t="shared" si="53"/>
        <v>743.0600000000001</v>
      </c>
      <c r="BE95" s="20">
        <f t="shared" si="54"/>
        <v>719423.2499999999</v>
      </c>
      <c r="BF95" s="28">
        <f t="shared" si="55"/>
        <v>235.49619248288013</v>
      </c>
      <c r="BG95" s="29">
        <f t="shared" si="56"/>
        <v>228005.07000000007</v>
      </c>
      <c r="BH95" s="30">
        <v>12</v>
      </c>
      <c r="BI95" s="30"/>
    </row>
    <row r="96" spans="1:61" ht="12.75">
      <c r="A96" s="15">
        <v>91</v>
      </c>
      <c r="B96" s="16" t="s">
        <v>115</v>
      </c>
      <c r="C96" s="17">
        <v>4510.67</v>
      </c>
      <c r="D96" s="18"/>
      <c r="E96" s="19">
        <f t="shared" si="57"/>
        <v>81.3474834484967</v>
      </c>
      <c r="F96" s="20">
        <v>78759.82</v>
      </c>
      <c r="G96" s="35">
        <v>241.85</v>
      </c>
      <c r="H96" s="36">
        <v>234156.75</v>
      </c>
      <c r="I96" s="19">
        <f t="shared" si="58"/>
        <v>81.3474834484967</v>
      </c>
      <c r="J96" s="20">
        <v>78759.82</v>
      </c>
      <c r="K96" s="33">
        <v>172.83</v>
      </c>
      <c r="L96" s="36">
        <v>167332.28</v>
      </c>
      <c r="M96" s="19">
        <f t="shared" si="61"/>
        <v>81.3474834484967</v>
      </c>
      <c r="N96" s="20">
        <v>78759.82</v>
      </c>
      <c r="O96" s="40">
        <v>175.43</v>
      </c>
      <c r="P96" s="34">
        <v>169849.57</v>
      </c>
      <c r="Q96" s="19">
        <f t="shared" si="59"/>
        <v>81.3474834484967</v>
      </c>
      <c r="R96" s="20">
        <v>78759.82</v>
      </c>
      <c r="S96" s="33">
        <v>75.49</v>
      </c>
      <c r="T96" s="34">
        <v>73088.66</v>
      </c>
      <c r="U96" s="19">
        <f t="shared" si="60"/>
        <v>81.3474834484967</v>
      </c>
      <c r="V96" s="20">
        <v>78759.82</v>
      </c>
      <c r="W96" s="33">
        <v>0</v>
      </c>
      <c r="X96" s="34">
        <v>0</v>
      </c>
      <c r="Y96" s="19">
        <f t="shared" si="43"/>
        <v>81.34386845557175</v>
      </c>
      <c r="Z96" s="20">
        <v>78756.32</v>
      </c>
      <c r="AA96" s="26">
        <v>0</v>
      </c>
      <c r="AB96" s="20">
        <v>0</v>
      </c>
      <c r="AC96" s="19">
        <f t="shared" si="44"/>
        <v>81.34386845557175</v>
      </c>
      <c r="AD96" s="20">
        <v>78756.32</v>
      </c>
      <c r="AE96" s="26">
        <v>0</v>
      </c>
      <c r="AF96" s="20">
        <v>0</v>
      </c>
      <c r="AG96" s="19">
        <f t="shared" si="45"/>
        <v>81.34386845557175</v>
      </c>
      <c r="AH96" s="20">
        <v>78756.32</v>
      </c>
      <c r="AI96" s="26">
        <v>0</v>
      </c>
      <c r="AJ96" s="20">
        <v>0</v>
      </c>
      <c r="AK96" s="19">
        <f t="shared" si="46"/>
        <v>81.34386845557175</v>
      </c>
      <c r="AL96" s="20">
        <v>78756.32</v>
      </c>
      <c r="AM96" s="26">
        <v>0</v>
      </c>
      <c r="AN96" s="20">
        <v>0</v>
      </c>
      <c r="AO96" s="19">
        <f t="shared" si="47"/>
        <v>81.34386845557175</v>
      </c>
      <c r="AP96" s="20">
        <v>78756.32</v>
      </c>
      <c r="AQ96" s="26">
        <v>51.22</v>
      </c>
      <c r="AR96" s="20">
        <v>49590.69</v>
      </c>
      <c r="AS96" s="19">
        <f t="shared" si="48"/>
        <v>81.34386845557175</v>
      </c>
      <c r="AT96" s="20">
        <v>78756.32</v>
      </c>
      <c r="AU96" s="26">
        <v>88.35</v>
      </c>
      <c r="AV96" s="20">
        <v>85539.59</v>
      </c>
      <c r="AW96" s="19">
        <f t="shared" si="49"/>
        <v>81.34386845557175</v>
      </c>
      <c r="AX96" s="20">
        <v>78756.32</v>
      </c>
      <c r="AY96" s="26">
        <v>138.88</v>
      </c>
      <c r="AZ96" s="20">
        <v>134462.23</v>
      </c>
      <c r="BA96" s="19">
        <f t="shared" si="50"/>
        <v>976.1444964314857</v>
      </c>
      <c r="BB96" s="20">
        <f t="shared" si="51"/>
        <v>945093.3400000003</v>
      </c>
      <c r="BC96" s="27">
        <f t="shared" si="52"/>
        <v>0.017441052733481576</v>
      </c>
      <c r="BD96" s="26">
        <f t="shared" si="53"/>
        <v>944.0500000000001</v>
      </c>
      <c r="BE96" s="20">
        <f t="shared" si="54"/>
        <v>914019.7700000001</v>
      </c>
      <c r="BF96" s="28">
        <f t="shared" si="55"/>
        <v>32.094496431485595</v>
      </c>
      <c r="BG96" s="29">
        <f t="shared" si="56"/>
        <v>31073.57000000018</v>
      </c>
      <c r="BH96" s="30">
        <v>12</v>
      </c>
      <c r="BI96" s="30"/>
    </row>
    <row r="97" spans="1:61" ht="12.75">
      <c r="A97" s="15">
        <v>92</v>
      </c>
      <c r="B97" s="16" t="s">
        <v>116</v>
      </c>
      <c r="C97" s="17">
        <v>3123.1</v>
      </c>
      <c r="D97" s="18"/>
      <c r="E97" s="19">
        <f t="shared" si="57"/>
        <v>56.320908086222744</v>
      </c>
      <c r="F97" s="20">
        <v>54529.34</v>
      </c>
      <c r="G97" s="21">
        <v>114.64</v>
      </c>
      <c r="H97" s="22">
        <v>110993.3</v>
      </c>
      <c r="I97" s="19">
        <f t="shared" si="58"/>
        <v>56.320908086222744</v>
      </c>
      <c r="J97" s="20">
        <v>54529.34</v>
      </c>
      <c r="K97" s="23">
        <v>119.89</v>
      </c>
      <c r="L97" s="24">
        <v>116076.3</v>
      </c>
      <c r="M97" s="19">
        <f t="shared" si="61"/>
        <v>56.320908086222744</v>
      </c>
      <c r="N97" s="20">
        <v>54529.34</v>
      </c>
      <c r="O97" s="25">
        <v>107.13</v>
      </c>
      <c r="P97" s="20">
        <v>103722.19</v>
      </c>
      <c r="Q97" s="19">
        <f t="shared" si="59"/>
        <v>56.320908086222744</v>
      </c>
      <c r="R97" s="20">
        <v>54529.34</v>
      </c>
      <c r="S97" s="26">
        <v>50.85</v>
      </c>
      <c r="T97" s="20">
        <v>49232.46</v>
      </c>
      <c r="U97" s="19">
        <f t="shared" si="60"/>
        <v>56.320908086222744</v>
      </c>
      <c r="V97" s="20">
        <v>54529.34</v>
      </c>
      <c r="W97" s="26">
        <v>18.63</v>
      </c>
      <c r="X97" s="20">
        <v>18037.38</v>
      </c>
      <c r="Y97" s="19">
        <f t="shared" si="43"/>
        <v>56.320908086222744</v>
      </c>
      <c r="Z97" s="20">
        <v>54529.34</v>
      </c>
      <c r="AA97" s="26">
        <v>0</v>
      </c>
      <c r="AB97" s="20">
        <v>0</v>
      </c>
      <c r="AC97" s="19">
        <f t="shared" si="44"/>
        <v>56.320908086222744</v>
      </c>
      <c r="AD97" s="20">
        <v>54529.34</v>
      </c>
      <c r="AE97" s="26">
        <v>0</v>
      </c>
      <c r="AF97" s="20">
        <v>0</v>
      </c>
      <c r="AG97" s="19">
        <f t="shared" si="45"/>
        <v>56.320908086222744</v>
      </c>
      <c r="AH97" s="20">
        <v>54529.34</v>
      </c>
      <c r="AI97" s="26">
        <v>0</v>
      </c>
      <c r="AJ97" s="20">
        <v>0</v>
      </c>
      <c r="AK97" s="19">
        <f t="shared" si="46"/>
        <v>56.320908086222744</v>
      </c>
      <c r="AL97" s="20">
        <v>54529.34</v>
      </c>
      <c r="AM97" s="26">
        <v>0</v>
      </c>
      <c r="AN97" s="20">
        <v>0</v>
      </c>
      <c r="AO97" s="19">
        <f t="shared" si="47"/>
        <v>56.320908086222744</v>
      </c>
      <c r="AP97" s="20">
        <v>54529.34</v>
      </c>
      <c r="AQ97" s="26">
        <v>37.49</v>
      </c>
      <c r="AR97" s="20">
        <v>36297.44</v>
      </c>
      <c r="AS97" s="19">
        <f t="shared" si="48"/>
        <v>56.320908086222744</v>
      </c>
      <c r="AT97" s="20">
        <v>54529.34</v>
      </c>
      <c r="AU97" s="26">
        <v>58.37</v>
      </c>
      <c r="AV97" s="20">
        <v>56513.25</v>
      </c>
      <c r="AW97" s="19">
        <f t="shared" si="49"/>
        <v>56.320908086222744</v>
      </c>
      <c r="AX97" s="20">
        <v>54529.34</v>
      </c>
      <c r="AY97" s="26">
        <v>120.75</v>
      </c>
      <c r="AZ97" s="20">
        <v>116908.94</v>
      </c>
      <c r="BA97" s="19">
        <f t="shared" si="50"/>
        <v>675.8508970346729</v>
      </c>
      <c r="BB97" s="20">
        <f t="shared" si="51"/>
        <v>654352.0799999997</v>
      </c>
      <c r="BC97" s="27">
        <f t="shared" si="52"/>
        <v>0.01675018411194006</v>
      </c>
      <c r="BD97" s="26">
        <f t="shared" si="53"/>
        <v>627.75</v>
      </c>
      <c r="BE97" s="20">
        <f t="shared" si="54"/>
        <v>607781.26</v>
      </c>
      <c r="BF97" s="28">
        <f t="shared" si="55"/>
        <v>48.100897034672926</v>
      </c>
      <c r="BG97" s="29">
        <f t="shared" si="56"/>
        <v>46570.819999999716</v>
      </c>
      <c r="BH97" s="30">
        <v>12</v>
      </c>
      <c r="BI97" s="30"/>
    </row>
    <row r="98" spans="1:61" ht="12.75">
      <c r="A98" s="15">
        <v>93</v>
      </c>
      <c r="B98" s="16" t="s">
        <v>117</v>
      </c>
      <c r="C98" s="31">
        <v>2848.7</v>
      </c>
      <c r="D98" s="32"/>
      <c r="E98" s="19">
        <f t="shared" si="57"/>
        <v>51.37243722822999</v>
      </c>
      <c r="F98" s="20">
        <v>49738.28</v>
      </c>
      <c r="G98" s="21">
        <v>102.18</v>
      </c>
      <c r="H98" s="22">
        <v>98929.65</v>
      </c>
      <c r="I98" s="19">
        <f t="shared" si="58"/>
        <v>51.37243722822999</v>
      </c>
      <c r="J98" s="20">
        <v>49738.28</v>
      </c>
      <c r="K98" s="23">
        <v>111.85</v>
      </c>
      <c r="L98" s="24">
        <v>108292.05</v>
      </c>
      <c r="M98" s="19">
        <f t="shared" si="61"/>
        <v>51.37243722822999</v>
      </c>
      <c r="N98" s="20">
        <v>49738.28</v>
      </c>
      <c r="O98" s="25">
        <v>94.64</v>
      </c>
      <c r="P98" s="20">
        <v>91629.5</v>
      </c>
      <c r="Q98" s="19">
        <f t="shared" si="59"/>
        <v>51.37243722822999</v>
      </c>
      <c r="R98" s="20">
        <v>49738.28</v>
      </c>
      <c r="S98" s="26">
        <v>60.32</v>
      </c>
      <c r="T98" s="20">
        <v>58401.22</v>
      </c>
      <c r="U98" s="19">
        <f t="shared" si="60"/>
        <v>51.37243722822999</v>
      </c>
      <c r="V98" s="20">
        <v>49738.28</v>
      </c>
      <c r="W98" s="26">
        <v>27.94</v>
      </c>
      <c r="X98" s="20">
        <v>27051.23</v>
      </c>
      <c r="Y98" s="19">
        <f t="shared" si="43"/>
        <v>51.37243722822999</v>
      </c>
      <c r="Z98" s="20">
        <v>49738.28</v>
      </c>
      <c r="AA98" s="26">
        <v>0</v>
      </c>
      <c r="AB98" s="20">
        <v>0</v>
      </c>
      <c r="AC98" s="19">
        <f t="shared" si="44"/>
        <v>51.37243722822999</v>
      </c>
      <c r="AD98" s="20">
        <v>49738.28</v>
      </c>
      <c r="AE98" s="26">
        <v>0</v>
      </c>
      <c r="AF98" s="20">
        <v>0</v>
      </c>
      <c r="AG98" s="19">
        <f t="shared" si="45"/>
        <v>51.37243722822999</v>
      </c>
      <c r="AH98" s="20">
        <v>49738.28</v>
      </c>
      <c r="AI98" s="26">
        <v>0</v>
      </c>
      <c r="AJ98" s="20">
        <v>0</v>
      </c>
      <c r="AK98" s="19">
        <f t="shared" si="46"/>
        <v>51.37243722822999</v>
      </c>
      <c r="AL98" s="20">
        <v>49738.28</v>
      </c>
      <c r="AM98" s="26">
        <v>0</v>
      </c>
      <c r="AN98" s="20">
        <v>0</v>
      </c>
      <c r="AO98" s="19">
        <f t="shared" si="47"/>
        <v>51.37243722822999</v>
      </c>
      <c r="AP98" s="20">
        <v>49738.28</v>
      </c>
      <c r="AQ98" s="26">
        <v>41.88</v>
      </c>
      <c r="AR98" s="20">
        <v>40547.8</v>
      </c>
      <c r="AS98" s="19">
        <f t="shared" si="48"/>
        <v>51.37243722822999</v>
      </c>
      <c r="AT98" s="20">
        <v>49738.28</v>
      </c>
      <c r="AU98" s="26">
        <v>58.35</v>
      </c>
      <c r="AV98" s="20">
        <v>56493.89</v>
      </c>
      <c r="AW98" s="19">
        <f t="shared" si="49"/>
        <v>51.37243722822999</v>
      </c>
      <c r="AX98" s="20">
        <v>49738.28</v>
      </c>
      <c r="AY98" s="26">
        <v>97.65</v>
      </c>
      <c r="AZ98" s="20">
        <v>94543.75</v>
      </c>
      <c r="BA98" s="19">
        <f t="shared" si="50"/>
        <v>616.4692467387599</v>
      </c>
      <c r="BB98" s="20">
        <f t="shared" si="51"/>
        <v>596859.3600000001</v>
      </c>
      <c r="BC98" s="27">
        <f t="shared" si="52"/>
        <v>0.017400042124477835</v>
      </c>
      <c r="BD98" s="26">
        <f t="shared" si="53"/>
        <v>594.8100000000001</v>
      </c>
      <c r="BE98" s="20">
        <f t="shared" si="54"/>
        <v>575889.0900000001</v>
      </c>
      <c r="BF98" s="28">
        <f t="shared" si="55"/>
        <v>21.65924673875986</v>
      </c>
      <c r="BG98" s="29">
        <f t="shared" si="56"/>
        <v>20970.27000000002</v>
      </c>
      <c r="BH98" s="30">
        <v>12</v>
      </c>
      <c r="BI98" s="30"/>
    </row>
    <row r="99" spans="1:61" ht="12.75">
      <c r="A99" s="15">
        <v>94</v>
      </c>
      <c r="B99" s="16" t="s">
        <v>118</v>
      </c>
      <c r="C99" s="31">
        <v>1964.5</v>
      </c>
      <c r="D99" s="32"/>
      <c r="E99" s="19">
        <f t="shared" si="57"/>
        <v>35.42718887821606</v>
      </c>
      <c r="F99" s="20">
        <v>34300.25</v>
      </c>
      <c r="G99" s="21">
        <v>70.55</v>
      </c>
      <c r="H99" s="22">
        <v>68305.8</v>
      </c>
      <c r="I99" s="19">
        <f t="shared" si="58"/>
        <v>35.42718887821606</v>
      </c>
      <c r="J99" s="20">
        <v>34300.25</v>
      </c>
      <c r="K99" s="23">
        <v>74.78</v>
      </c>
      <c r="L99" s="24">
        <v>72401.25</v>
      </c>
      <c r="M99" s="19">
        <f t="shared" si="61"/>
        <v>35.42718887821606</v>
      </c>
      <c r="N99" s="20">
        <v>34300.25</v>
      </c>
      <c r="O99" s="25">
        <v>65.9</v>
      </c>
      <c r="P99" s="20">
        <v>63803.72</v>
      </c>
      <c r="Q99" s="19">
        <f t="shared" si="59"/>
        <v>35.42718887821606</v>
      </c>
      <c r="R99" s="20">
        <v>34300.25</v>
      </c>
      <c r="S99" s="26">
        <v>35.29</v>
      </c>
      <c r="T99" s="20">
        <v>34167.43</v>
      </c>
      <c r="U99" s="19">
        <f t="shared" si="60"/>
        <v>35.42718887821606</v>
      </c>
      <c r="V99" s="20">
        <v>34300.25</v>
      </c>
      <c r="W99" s="26">
        <v>11.34</v>
      </c>
      <c r="X99" s="20">
        <v>10979.27</v>
      </c>
      <c r="Y99" s="19">
        <f t="shared" si="43"/>
        <v>35.42718887821606</v>
      </c>
      <c r="Z99" s="20">
        <v>34300.25</v>
      </c>
      <c r="AA99" s="26">
        <v>0</v>
      </c>
      <c r="AB99" s="20">
        <v>0</v>
      </c>
      <c r="AC99" s="19">
        <f t="shared" si="44"/>
        <v>35.42718887821606</v>
      </c>
      <c r="AD99" s="20">
        <v>34300.25</v>
      </c>
      <c r="AE99" s="26">
        <v>0</v>
      </c>
      <c r="AF99" s="20">
        <v>0</v>
      </c>
      <c r="AG99" s="19">
        <f t="shared" si="45"/>
        <v>35.42718887821606</v>
      </c>
      <c r="AH99" s="20">
        <v>34300.25</v>
      </c>
      <c r="AI99" s="26">
        <v>0</v>
      </c>
      <c r="AJ99" s="20">
        <v>0</v>
      </c>
      <c r="AK99" s="19">
        <f t="shared" si="46"/>
        <v>35.42718887821606</v>
      </c>
      <c r="AL99" s="20">
        <v>34300.25</v>
      </c>
      <c r="AM99" s="26">
        <v>0</v>
      </c>
      <c r="AN99" s="20">
        <v>0</v>
      </c>
      <c r="AO99" s="19">
        <f t="shared" si="47"/>
        <v>35.42718887821606</v>
      </c>
      <c r="AP99" s="20">
        <v>34300.25</v>
      </c>
      <c r="AQ99" s="26">
        <v>20.52</v>
      </c>
      <c r="AR99" s="20">
        <v>19867.26</v>
      </c>
      <c r="AS99" s="19">
        <f t="shared" si="48"/>
        <v>35.42718887821606</v>
      </c>
      <c r="AT99" s="20">
        <v>34300.25</v>
      </c>
      <c r="AU99" s="26">
        <v>34.19</v>
      </c>
      <c r="AV99" s="20">
        <v>33102.42</v>
      </c>
      <c r="AW99" s="19">
        <f t="shared" si="49"/>
        <v>35.42718887821606</v>
      </c>
      <c r="AX99" s="20">
        <v>34300.25</v>
      </c>
      <c r="AY99" s="26">
        <v>57.81</v>
      </c>
      <c r="AZ99" s="20">
        <v>55971.06</v>
      </c>
      <c r="BA99" s="19">
        <f t="shared" si="50"/>
        <v>425.1262665385926</v>
      </c>
      <c r="BB99" s="20">
        <f t="shared" si="51"/>
        <v>411603</v>
      </c>
      <c r="BC99" s="27">
        <f t="shared" si="52"/>
        <v>0.015711376940697377</v>
      </c>
      <c r="BD99" s="26">
        <f t="shared" si="53"/>
        <v>370.37999999999994</v>
      </c>
      <c r="BE99" s="20">
        <f t="shared" si="54"/>
        <v>358598.20999999996</v>
      </c>
      <c r="BF99" s="28">
        <f t="shared" si="55"/>
        <v>54.746266538592636</v>
      </c>
      <c r="BG99" s="29">
        <f t="shared" si="56"/>
        <v>53004.79000000004</v>
      </c>
      <c r="BH99" s="30">
        <v>12</v>
      </c>
      <c r="BI99" s="30"/>
    </row>
    <row r="100" spans="1:61" ht="12.75">
      <c r="A100" s="15">
        <v>95</v>
      </c>
      <c r="B100" s="16" t="s">
        <v>119</v>
      </c>
      <c r="C100" s="17">
        <v>4498.3</v>
      </c>
      <c r="D100" s="18"/>
      <c r="E100" s="19">
        <f t="shared" si="57"/>
        <v>81.14960906433656</v>
      </c>
      <c r="F100" s="20">
        <v>78568.24</v>
      </c>
      <c r="G100" s="35">
        <v>271.01</v>
      </c>
      <c r="H100" s="36">
        <v>262389.17</v>
      </c>
      <c r="I100" s="19">
        <f t="shared" si="58"/>
        <v>81.14960906433656</v>
      </c>
      <c r="J100" s="20">
        <v>78568.24</v>
      </c>
      <c r="K100" s="33">
        <v>193.67</v>
      </c>
      <c r="L100" s="36">
        <v>187509.36</v>
      </c>
      <c r="M100" s="19">
        <f t="shared" si="61"/>
        <v>81.14960906433656</v>
      </c>
      <c r="N100" s="20">
        <v>78568.24</v>
      </c>
      <c r="O100" s="40">
        <v>196.58</v>
      </c>
      <c r="P100" s="34">
        <v>190326.79</v>
      </c>
      <c r="Q100" s="19">
        <f t="shared" si="59"/>
        <v>81.14960906433656</v>
      </c>
      <c r="R100" s="20">
        <v>78568.24</v>
      </c>
      <c r="S100" s="33">
        <v>85.73</v>
      </c>
      <c r="T100" s="34">
        <v>83002.93</v>
      </c>
      <c r="U100" s="19">
        <f t="shared" si="60"/>
        <v>81.14960906433656</v>
      </c>
      <c r="V100" s="20">
        <v>78568.24</v>
      </c>
      <c r="W100" s="33">
        <v>19.94</v>
      </c>
      <c r="X100" s="34">
        <v>19305.71</v>
      </c>
      <c r="Y100" s="19">
        <f t="shared" si="43"/>
        <v>81.14960906433656</v>
      </c>
      <c r="Z100" s="20">
        <v>78568.24</v>
      </c>
      <c r="AA100" s="26">
        <v>0</v>
      </c>
      <c r="AB100" s="20">
        <v>0</v>
      </c>
      <c r="AC100" s="19">
        <f t="shared" si="44"/>
        <v>81.14960906433656</v>
      </c>
      <c r="AD100" s="20">
        <v>78568.24</v>
      </c>
      <c r="AE100" s="26">
        <v>0</v>
      </c>
      <c r="AF100" s="20">
        <v>0</v>
      </c>
      <c r="AG100" s="19">
        <f t="shared" si="45"/>
        <v>81.14960906433656</v>
      </c>
      <c r="AH100" s="20">
        <v>78568.24</v>
      </c>
      <c r="AI100" s="26">
        <v>0</v>
      </c>
      <c r="AJ100" s="20">
        <v>0</v>
      </c>
      <c r="AK100" s="19">
        <f t="shared" si="46"/>
        <v>81.14960906433656</v>
      </c>
      <c r="AL100" s="20">
        <v>78568.24</v>
      </c>
      <c r="AM100" s="26">
        <v>0</v>
      </c>
      <c r="AN100" s="20">
        <v>0</v>
      </c>
      <c r="AO100" s="19">
        <f t="shared" si="47"/>
        <v>81.1207510922443</v>
      </c>
      <c r="AP100" s="20">
        <v>78540.3</v>
      </c>
      <c r="AQ100" s="26">
        <v>40.77</v>
      </c>
      <c r="AR100" s="20">
        <v>39473.11</v>
      </c>
      <c r="AS100" s="19">
        <f t="shared" si="48"/>
        <v>81.1207510922443</v>
      </c>
      <c r="AT100" s="20">
        <v>78540.3</v>
      </c>
      <c r="AU100" s="26">
        <v>62.72</v>
      </c>
      <c r="AV100" s="20">
        <v>60724.88</v>
      </c>
      <c r="AW100" s="19">
        <f t="shared" si="49"/>
        <v>81.1207510922443</v>
      </c>
      <c r="AX100" s="20">
        <v>78540.3</v>
      </c>
      <c r="AY100" s="26">
        <v>109.87</v>
      </c>
      <c r="AZ100" s="20">
        <v>106375.04</v>
      </c>
      <c r="BA100" s="19">
        <f t="shared" si="50"/>
        <v>973.7087348557619</v>
      </c>
      <c r="BB100" s="20">
        <f t="shared" si="51"/>
        <v>942735.0599999999</v>
      </c>
      <c r="BC100" s="27">
        <f t="shared" si="52"/>
        <v>0.018160379106180853</v>
      </c>
      <c r="BD100" s="26">
        <f t="shared" si="53"/>
        <v>980.2900000000001</v>
      </c>
      <c r="BE100" s="20">
        <f t="shared" si="54"/>
        <v>949106.99</v>
      </c>
      <c r="BF100" s="28">
        <f t="shared" si="55"/>
        <v>-6.581265144238159</v>
      </c>
      <c r="BG100" s="29">
        <f t="shared" si="56"/>
        <v>-6371.930000000051</v>
      </c>
      <c r="BH100" s="30">
        <v>12</v>
      </c>
      <c r="BI100" s="30"/>
    </row>
    <row r="101" spans="1:61" ht="12.75">
      <c r="A101" s="15">
        <v>96</v>
      </c>
      <c r="B101" s="16" t="s">
        <v>120</v>
      </c>
      <c r="C101" s="17">
        <v>4453.5</v>
      </c>
      <c r="D101" s="18"/>
      <c r="E101" s="19">
        <f t="shared" si="57"/>
        <v>80.3128208306221</v>
      </c>
      <c r="F101" s="20">
        <v>77758.07</v>
      </c>
      <c r="G101" s="35">
        <v>256.08</v>
      </c>
      <c r="H101" s="36">
        <v>247934.1</v>
      </c>
      <c r="I101" s="19">
        <f t="shared" si="58"/>
        <v>80.3128208306221</v>
      </c>
      <c r="J101" s="20">
        <v>77758.07</v>
      </c>
      <c r="K101" s="33">
        <v>183</v>
      </c>
      <c r="L101" s="36">
        <v>177178.77</v>
      </c>
      <c r="M101" s="19">
        <f t="shared" si="61"/>
        <v>80.3128208306221</v>
      </c>
      <c r="N101" s="20">
        <v>77758.07</v>
      </c>
      <c r="O101" s="40">
        <v>185.75</v>
      </c>
      <c r="P101" s="34">
        <v>179841.29</v>
      </c>
      <c r="Q101" s="19">
        <f t="shared" si="59"/>
        <v>80.3128208306221</v>
      </c>
      <c r="R101" s="20">
        <v>77758.07</v>
      </c>
      <c r="S101" s="33">
        <v>80.2</v>
      </c>
      <c r="T101" s="34">
        <v>77648.84</v>
      </c>
      <c r="U101" s="19">
        <f t="shared" si="60"/>
        <v>80.3128208306221</v>
      </c>
      <c r="V101" s="20">
        <v>77758.07</v>
      </c>
      <c r="W101" s="33">
        <v>0</v>
      </c>
      <c r="X101" s="34">
        <v>0</v>
      </c>
      <c r="Y101" s="19">
        <f t="shared" si="43"/>
        <v>80.3128208306221</v>
      </c>
      <c r="Z101" s="20">
        <v>77758.07</v>
      </c>
      <c r="AA101" s="26">
        <v>0</v>
      </c>
      <c r="AB101" s="20">
        <v>0</v>
      </c>
      <c r="AC101" s="19">
        <f t="shared" si="44"/>
        <v>80.3128208306221</v>
      </c>
      <c r="AD101" s="20">
        <v>77758.07</v>
      </c>
      <c r="AE101" s="26">
        <v>0</v>
      </c>
      <c r="AF101" s="20">
        <v>0</v>
      </c>
      <c r="AG101" s="19">
        <f t="shared" si="45"/>
        <v>80.3128208306221</v>
      </c>
      <c r="AH101" s="20">
        <v>77758.07</v>
      </c>
      <c r="AI101" s="26">
        <v>0</v>
      </c>
      <c r="AJ101" s="20">
        <v>0</v>
      </c>
      <c r="AK101" s="19">
        <f t="shared" si="46"/>
        <v>80.3128208306221</v>
      </c>
      <c r="AL101" s="20">
        <v>77758.07</v>
      </c>
      <c r="AM101" s="26">
        <v>0</v>
      </c>
      <c r="AN101" s="20">
        <v>0</v>
      </c>
      <c r="AO101" s="19">
        <f t="shared" si="47"/>
        <v>80.3128208306221</v>
      </c>
      <c r="AP101" s="20">
        <v>77758.07</v>
      </c>
      <c r="AQ101" s="26">
        <v>56.92</v>
      </c>
      <c r="AR101" s="20">
        <v>55109.37</v>
      </c>
      <c r="AS101" s="19">
        <f t="shared" si="48"/>
        <v>80.3128208306221</v>
      </c>
      <c r="AT101" s="20">
        <v>77758.07</v>
      </c>
      <c r="AU101" s="26">
        <v>79.53</v>
      </c>
      <c r="AV101" s="20">
        <v>77000.15</v>
      </c>
      <c r="AW101" s="19">
        <f t="shared" si="49"/>
        <v>80.3128208306221</v>
      </c>
      <c r="AX101" s="20">
        <v>77758.07</v>
      </c>
      <c r="AY101" s="26">
        <v>131.62</v>
      </c>
      <c r="AZ101" s="20">
        <v>127433.17</v>
      </c>
      <c r="BA101" s="19">
        <f t="shared" si="50"/>
        <v>963.753849967465</v>
      </c>
      <c r="BB101" s="20">
        <f t="shared" si="51"/>
        <v>933096.8400000003</v>
      </c>
      <c r="BC101" s="27">
        <f t="shared" si="52"/>
        <v>0.018208525130047528</v>
      </c>
      <c r="BD101" s="26">
        <f t="shared" si="53"/>
        <v>973.0999999999999</v>
      </c>
      <c r="BE101" s="20">
        <f t="shared" si="54"/>
        <v>942145.6900000001</v>
      </c>
      <c r="BF101" s="28">
        <f t="shared" si="55"/>
        <v>-9.346150032534865</v>
      </c>
      <c r="BG101" s="29">
        <f t="shared" si="56"/>
        <v>-9048.849999999744</v>
      </c>
      <c r="BH101" s="30">
        <v>12</v>
      </c>
      <c r="BI101" s="30"/>
    </row>
    <row r="102" spans="1:61" ht="12.75">
      <c r="A102" s="15">
        <v>97</v>
      </c>
      <c r="B102" s="16" t="s">
        <v>121</v>
      </c>
      <c r="C102" s="31">
        <v>5464.8</v>
      </c>
      <c r="D102" s="32"/>
      <c r="E102" s="19">
        <f t="shared" si="57"/>
        <v>98.56297834102811</v>
      </c>
      <c r="F102" s="20">
        <v>95427.69</v>
      </c>
      <c r="G102" s="21">
        <v>181.1</v>
      </c>
      <c r="H102" s="22">
        <v>175339.21</v>
      </c>
      <c r="I102" s="19">
        <f t="shared" si="58"/>
        <v>98.56478583749058</v>
      </c>
      <c r="J102" s="20">
        <v>95429.44</v>
      </c>
      <c r="K102" s="33">
        <v>224.54</v>
      </c>
      <c r="L102" s="36">
        <v>217397.38</v>
      </c>
      <c r="M102" s="19">
        <f t="shared" si="61"/>
        <v>98.55574835517824</v>
      </c>
      <c r="N102" s="20">
        <v>95420.69</v>
      </c>
      <c r="O102" s="25">
        <v>163.17</v>
      </c>
      <c r="P102" s="20">
        <v>157979.56</v>
      </c>
      <c r="Q102" s="19">
        <f t="shared" si="59"/>
        <v>98.56117084456564</v>
      </c>
      <c r="R102" s="20">
        <v>95425.94</v>
      </c>
      <c r="S102" s="26">
        <v>79.82</v>
      </c>
      <c r="T102" s="20">
        <v>77280.93</v>
      </c>
      <c r="U102" s="19">
        <f t="shared" si="60"/>
        <v>98.55035685144446</v>
      </c>
      <c r="V102" s="20">
        <v>95415.47</v>
      </c>
      <c r="W102" s="26">
        <v>39.4</v>
      </c>
      <c r="X102" s="20">
        <v>38146.69</v>
      </c>
      <c r="Y102" s="19">
        <f>Z102/1.18/820.5</f>
        <v>98.55035685144446</v>
      </c>
      <c r="Z102" s="20">
        <v>95415.47</v>
      </c>
      <c r="AA102" s="26">
        <v>0</v>
      </c>
      <c r="AB102" s="20">
        <v>0</v>
      </c>
      <c r="AC102" s="19">
        <f>AD102/1.18/820.5</f>
        <v>98.55035685144446</v>
      </c>
      <c r="AD102" s="20">
        <v>95415.47</v>
      </c>
      <c r="AE102" s="26">
        <v>0</v>
      </c>
      <c r="AF102" s="20">
        <v>0</v>
      </c>
      <c r="AG102" s="19">
        <f>AH102/1.18/820.5</f>
        <v>98.55035685144446</v>
      </c>
      <c r="AH102" s="20">
        <v>95415.47</v>
      </c>
      <c r="AI102" s="26">
        <v>0</v>
      </c>
      <c r="AJ102" s="20">
        <v>0</v>
      </c>
      <c r="AK102" s="19">
        <f>AL102/1.18/820.5</f>
        <v>98.55035685144446</v>
      </c>
      <c r="AL102" s="20">
        <v>95415.47</v>
      </c>
      <c r="AM102" s="26">
        <v>0</v>
      </c>
      <c r="AN102" s="20">
        <v>0</v>
      </c>
      <c r="AO102" s="19">
        <f>AP102/1.18/820.5</f>
        <v>98.55035685144446</v>
      </c>
      <c r="AP102" s="20">
        <v>95415.47</v>
      </c>
      <c r="AQ102" s="26">
        <v>62.51</v>
      </c>
      <c r="AR102" s="20">
        <v>60521.56</v>
      </c>
      <c r="AS102" s="19">
        <f>AT102/1.18/820.5</f>
        <v>98.55035685144446</v>
      </c>
      <c r="AT102" s="20">
        <v>95415.47</v>
      </c>
      <c r="AU102" s="26">
        <v>103.56</v>
      </c>
      <c r="AV102" s="20">
        <v>100265.76</v>
      </c>
      <c r="AW102" s="19">
        <f>AX102/1.18/820.5</f>
        <v>98.55035685144446</v>
      </c>
      <c r="AX102" s="20">
        <v>95415.47</v>
      </c>
      <c r="AY102" s="26">
        <v>174.88</v>
      </c>
      <c r="AZ102" s="20">
        <v>169317.07</v>
      </c>
      <c r="BA102" s="19">
        <f aca="true" t="shared" si="62" ref="BA102:BA133">E102+I102+M102+Q102+U102+Y102+AC102+AG102+AK102+AO102+AS102+AW102</f>
        <v>1182.6475381898185</v>
      </c>
      <c r="BB102" s="20">
        <f aca="true" t="shared" si="63" ref="BB102:BB133">AX102+AT102+AP102+AL102+AH102+AD102+Z102+V102+R102+N102+J102+F102</f>
        <v>1145027.5199999998</v>
      </c>
      <c r="BC102" s="27">
        <f aca="true" t="shared" si="64" ref="BC102:BC133">BD102/C102/BH102</f>
        <v>0.015691028643927196</v>
      </c>
      <c r="BD102" s="26">
        <f aca="true" t="shared" si="65" ref="BD102:BD133">G102+K102+O102+S102+W102+AA102+AE102+AI102+AM102+AQ102+AU102+AY102</f>
        <v>1028.98</v>
      </c>
      <c r="BE102" s="20">
        <f aca="true" t="shared" si="66" ref="BE102:BE133">H102+L102+P102+T102+X102+AB102+AF102+AJ102+AN102+AR102+AV102+AZ102</f>
        <v>996248.1599999999</v>
      </c>
      <c r="BF102" s="28">
        <f aca="true" t="shared" si="67" ref="BF102:BF133">BA102-BD102</f>
        <v>153.66753818981852</v>
      </c>
      <c r="BG102" s="29">
        <f aca="true" t="shared" si="68" ref="BG102:BG133">BB102-BE102</f>
        <v>148779.35999999987</v>
      </c>
      <c r="BH102" s="30">
        <v>12</v>
      </c>
      <c r="BI102" s="30"/>
    </row>
    <row r="103" spans="1:61" ht="12.75">
      <c r="A103" s="15">
        <v>98</v>
      </c>
      <c r="B103" s="16" t="s">
        <v>122</v>
      </c>
      <c r="C103" s="31">
        <v>4473.03</v>
      </c>
      <c r="D103" s="32"/>
      <c r="E103" s="19">
        <f t="shared" si="57"/>
        <v>80.66505541267728</v>
      </c>
      <c r="F103" s="20">
        <v>78099.1</v>
      </c>
      <c r="G103" s="21">
        <v>156.37</v>
      </c>
      <c r="H103" s="22">
        <v>151395.87</v>
      </c>
      <c r="I103" s="19">
        <f t="shared" si="58"/>
        <v>80.66505541267728</v>
      </c>
      <c r="J103" s="20">
        <v>78099.1</v>
      </c>
      <c r="K103" s="23">
        <v>168.19</v>
      </c>
      <c r="L103" s="24">
        <v>162839.88</v>
      </c>
      <c r="M103" s="19">
        <f t="shared" si="61"/>
        <v>80.66505541267728</v>
      </c>
      <c r="N103" s="20">
        <v>78099.1</v>
      </c>
      <c r="O103" s="25">
        <v>145.93</v>
      </c>
      <c r="P103" s="20">
        <v>141287.97</v>
      </c>
      <c r="Q103" s="19">
        <f t="shared" si="59"/>
        <v>80.66505541267728</v>
      </c>
      <c r="R103" s="20">
        <v>78099.1</v>
      </c>
      <c r="S103" s="26">
        <v>85.14</v>
      </c>
      <c r="T103" s="20">
        <v>82431.7</v>
      </c>
      <c r="U103" s="19">
        <f t="shared" si="60"/>
        <v>80.66505541267728</v>
      </c>
      <c r="V103" s="20">
        <v>78099.1</v>
      </c>
      <c r="W103" s="26">
        <v>30.59</v>
      </c>
      <c r="X103" s="20">
        <v>29616.93</v>
      </c>
      <c r="Y103" s="19">
        <f>Z103/1.18/820.5</f>
        <v>80.66505541267728</v>
      </c>
      <c r="Z103" s="20">
        <v>78099.1</v>
      </c>
      <c r="AA103" s="26">
        <v>0</v>
      </c>
      <c r="AB103" s="20">
        <v>0</v>
      </c>
      <c r="AC103" s="19">
        <f>AD103/1.18/820.5</f>
        <v>80.66505541267728</v>
      </c>
      <c r="AD103" s="20">
        <v>78099.1</v>
      </c>
      <c r="AE103" s="26">
        <v>0</v>
      </c>
      <c r="AF103" s="20">
        <v>0</v>
      </c>
      <c r="AG103" s="19">
        <f>AH103/1.18/820.5</f>
        <v>80.66505541267728</v>
      </c>
      <c r="AH103" s="20">
        <v>78099.1</v>
      </c>
      <c r="AI103" s="26">
        <v>0</v>
      </c>
      <c r="AJ103" s="20">
        <v>0</v>
      </c>
      <c r="AK103" s="19">
        <f>AL103/1.18/820.5</f>
        <v>80.66505541267728</v>
      </c>
      <c r="AL103" s="20">
        <v>78099.1</v>
      </c>
      <c r="AM103" s="26">
        <v>0</v>
      </c>
      <c r="AN103" s="20">
        <v>0</v>
      </c>
      <c r="AO103" s="19">
        <f>AP103/1.18/820.5</f>
        <v>80.66505541267728</v>
      </c>
      <c r="AP103" s="20">
        <v>78099.1</v>
      </c>
      <c r="AQ103" s="26">
        <v>52.13</v>
      </c>
      <c r="AR103" s="20">
        <v>50471.74</v>
      </c>
      <c r="AS103" s="19">
        <f>AT103/1.18/820.5</f>
        <v>80.66505541267728</v>
      </c>
      <c r="AT103" s="20">
        <v>78099.1</v>
      </c>
      <c r="AU103" s="26">
        <v>92.46</v>
      </c>
      <c r="AV103" s="20">
        <v>89518.85</v>
      </c>
      <c r="AW103" s="19">
        <f>AX103/1.18/820.5</f>
        <v>80.66505541267728</v>
      </c>
      <c r="AX103" s="20">
        <v>78099.1</v>
      </c>
      <c r="AY103" s="26">
        <v>139.41</v>
      </c>
      <c r="AZ103" s="20">
        <v>134975.37</v>
      </c>
      <c r="BA103" s="19">
        <f t="shared" si="62"/>
        <v>967.9806649521271</v>
      </c>
      <c r="BB103" s="20">
        <f t="shared" si="63"/>
        <v>937189.1999999998</v>
      </c>
      <c r="BC103" s="27">
        <f t="shared" si="64"/>
        <v>0.016212351210104413</v>
      </c>
      <c r="BD103" s="26">
        <f t="shared" si="65"/>
        <v>870.22</v>
      </c>
      <c r="BE103" s="20">
        <f t="shared" si="66"/>
        <v>842538.3099999999</v>
      </c>
      <c r="BF103" s="28">
        <f t="shared" si="67"/>
        <v>97.76066495212706</v>
      </c>
      <c r="BG103" s="29">
        <f t="shared" si="68"/>
        <v>94650.8899999999</v>
      </c>
      <c r="BH103" s="30">
        <v>12</v>
      </c>
      <c r="BI103" s="30"/>
    </row>
    <row r="104" spans="1:61" ht="12.75">
      <c r="A104" s="15">
        <v>99</v>
      </c>
      <c r="B104" s="16" t="s">
        <v>123</v>
      </c>
      <c r="C104" s="31">
        <v>6920.6</v>
      </c>
      <c r="D104" s="32"/>
      <c r="E104" s="19">
        <f t="shared" si="57"/>
        <v>0</v>
      </c>
      <c r="F104" s="20">
        <v>0</v>
      </c>
      <c r="G104" s="21">
        <f>H104/1.18/566.52</f>
        <v>0</v>
      </c>
      <c r="H104" s="22">
        <v>0</v>
      </c>
      <c r="I104" s="19">
        <f t="shared" si="58"/>
        <v>0</v>
      </c>
      <c r="J104" s="20">
        <v>0</v>
      </c>
      <c r="K104" s="23">
        <v>0</v>
      </c>
      <c r="L104" s="24">
        <v>0</v>
      </c>
      <c r="M104" s="19">
        <f t="shared" si="61"/>
        <v>0</v>
      </c>
      <c r="N104" s="20">
        <v>0</v>
      </c>
      <c r="O104" s="25">
        <v>0</v>
      </c>
      <c r="P104" s="20">
        <v>0</v>
      </c>
      <c r="Q104" s="19">
        <f t="shared" si="59"/>
        <v>0</v>
      </c>
      <c r="R104" s="20">
        <v>0</v>
      </c>
      <c r="S104" s="26">
        <v>0</v>
      </c>
      <c r="T104" s="20">
        <v>0</v>
      </c>
      <c r="U104" s="19">
        <f t="shared" si="60"/>
        <v>0</v>
      </c>
      <c r="V104" s="20">
        <v>0</v>
      </c>
      <c r="W104" s="26">
        <v>0</v>
      </c>
      <c r="X104" s="20">
        <v>0</v>
      </c>
      <c r="Y104" s="19">
        <f>Z104/1.18/820.5</f>
        <v>0</v>
      </c>
      <c r="Z104" s="20">
        <v>0</v>
      </c>
      <c r="AA104" s="26">
        <v>0</v>
      </c>
      <c r="AB104" s="20">
        <v>0</v>
      </c>
      <c r="AC104" s="19">
        <f>AD104/1.18/820.5</f>
        <v>0</v>
      </c>
      <c r="AD104" s="20">
        <v>0</v>
      </c>
      <c r="AE104" s="26">
        <v>0</v>
      </c>
      <c r="AF104" s="20">
        <v>0</v>
      </c>
      <c r="AG104" s="19">
        <f>AH104/1.18/820.5</f>
        <v>0</v>
      </c>
      <c r="AH104" s="20">
        <v>0</v>
      </c>
      <c r="AI104" s="26">
        <v>0</v>
      </c>
      <c r="AJ104" s="20">
        <v>0</v>
      </c>
      <c r="AK104" s="19">
        <f>AL104/1.18/820.5</f>
        <v>0</v>
      </c>
      <c r="AL104" s="20">
        <v>0</v>
      </c>
      <c r="AM104" s="26">
        <v>0</v>
      </c>
      <c r="AN104" s="20">
        <v>0</v>
      </c>
      <c r="AO104" s="19">
        <f>AP104/1.18/820.5</f>
        <v>0</v>
      </c>
      <c r="AP104" s="20">
        <v>0</v>
      </c>
      <c r="AQ104" s="26">
        <v>0</v>
      </c>
      <c r="AR104" s="20">
        <v>0</v>
      </c>
      <c r="AS104" s="19">
        <f>AT104/1.18/566.52</f>
        <v>39.342261466676725</v>
      </c>
      <c r="AT104" s="20">
        <v>26300.05</v>
      </c>
      <c r="AU104" s="26">
        <f>AV104/1.18/566.52</f>
        <v>28.700005504914337</v>
      </c>
      <c r="AV104" s="20">
        <v>19185.77</v>
      </c>
      <c r="AW104" s="19">
        <f>AX104/1.18/566.52</f>
        <v>121.34440778490625</v>
      </c>
      <c r="AX104" s="20">
        <v>81117.96</v>
      </c>
      <c r="AY104" s="26">
        <f>AZ104/1.18/566.52</f>
        <v>255.06000356622718</v>
      </c>
      <c r="AZ104" s="20">
        <v>170505.98</v>
      </c>
      <c r="BA104" s="19">
        <f t="shared" si="62"/>
        <v>160.68666925158297</v>
      </c>
      <c r="BB104" s="20">
        <f t="shared" si="63"/>
        <v>107418.01000000001</v>
      </c>
      <c r="BC104" s="27">
        <f t="shared" si="64"/>
        <v>0.02733481770088735</v>
      </c>
      <c r="BD104" s="26">
        <f t="shared" si="65"/>
        <v>283.7600090711415</v>
      </c>
      <c r="BE104" s="20">
        <f t="shared" si="66"/>
        <v>189691.75</v>
      </c>
      <c r="BF104" s="28">
        <f t="shared" si="67"/>
        <v>-123.07333981955853</v>
      </c>
      <c r="BG104" s="29">
        <f t="shared" si="68"/>
        <v>-82273.73999999999</v>
      </c>
      <c r="BH104" s="43">
        <v>1.5</v>
      </c>
      <c r="BI104" s="44">
        <v>40497</v>
      </c>
    </row>
    <row r="105" spans="1:61" ht="12.75">
      <c r="A105" s="15">
        <v>100</v>
      </c>
      <c r="B105" s="16" t="s">
        <v>124</v>
      </c>
      <c r="C105" s="31">
        <v>3295.1</v>
      </c>
      <c r="D105" s="32"/>
      <c r="E105" s="19">
        <f t="shared" si="57"/>
        <v>59.42270628698913</v>
      </c>
      <c r="F105" s="20">
        <v>57532.47</v>
      </c>
      <c r="G105" s="21">
        <v>110.55</v>
      </c>
      <c r="H105" s="22">
        <v>107033.4</v>
      </c>
      <c r="I105" s="19">
        <f t="shared" si="58"/>
        <v>59.42270628698913</v>
      </c>
      <c r="J105" s="20">
        <v>57532.47</v>
      </c>
      <c r="K105" s="23">
        <v>116.82</v>
      </c>
      <c r="L105" s="24">
        <v>113103.96</v>
      </c>
      <c r="M105" s="19">
        <f t="shared" si="61"/>
        <v>59.42270628698913</v>
      </c>
      <c r="N105" s="20">
        <v>57532.47</v>
      </c>
      <c r="O105" s="25">
        <v>98.03</v>
      </c>
      <c r="P105" s="20">
        <v>94911.66</v>
      </c>
      <c r="Q105" s="19">
        <f t="shared" si="59"/>
        <v>59.42270628698913</v>
      </c>
      <c r="R105" s="20">
        <v>57532.47</v>
      </c>
      <c r="S105" s="26">
        <v>52.7</v>
      </c>
      <c r="T105" s="20">
        <v>51023.61</v>
      </c>
      <c r="U105" s="19">
        <f t="shared" si="60"/>
        <v>59.42270628698913</v>
      </c>
      <c r="V105" s="20">
        <v>57532.47</v>
      </c>
      <c r="W105" s="26">
        <v>21.34</v>
      </c>
      <c r="X105" s="20">
        <v>20661.17</v>
      </c>
      <c r="Y105" s="19">
        <f>Z105/1.18/820.5</f>
        <v>59.42270628698913</v>
      </c>
      <c r="Z105" s="20">
        <v>57532.47</v>
      </c>
      <c r="AA105" s="26">
        <v>0</v>
      </c>
      <c r="AB105" s="20">
        <v>0</v>
      </c>
      <c r="AC105" s="19">
        <f>AD105/1.18/820.5</f>
        <v>59.42270628698913</v>
      </c>
      <c r="AD105" s="20">
        <v>57532.47</v>
      </c>
      <c r="AE105" s="26">
        <v>0</v>
      </c>
      <c r="AF105" s="20">
        <v>0</v>
      </c>
      <c r="AG105" s="19">
        <f>AH105/1.18/820.5</f>
        <v>59.42270628698913</v>
      </c>
      <c r="AH105" s="20">
        <v>57532.47</v>
      </c>
      <c r="AI105" s="26">
        <v>0</v>
      </c>
      <c r="AJ105" s="20">
        <v>0</v>
      </c>
      <c r="AK105" s="19">
        <f>AL105/1.18/820.5</f>
        <v>59.42270628698913</v>
      </c>
      <c r="AL105" s="20">
        <v>57532.47</v>
      </c>
      <c r="AM105" s="26">
        <v>0</v>
      </c>
      <c r="AN105" s="20">
        <v>0</v>
      </c>
      <c r="AO105" s="19">
        <f>AP105/1.18/820.5</f>
        <v>59.42270628698913</v>
      </c>
      <c r="AP105" s="20">
        <v>57532.47</v>
      </c>
      <c r="AQ105" s="33">
        <v>53.26</v>
      </c>
      <c r="AR105" s="34">
        <v>51565.8</v>
      </c>
      <c r="AS105" s="19">
        <f>AT105/1.18/566.52</f>
        <v>86.06285834299686</v>
      </c>
      <c r="AT105" s="20">
        <v>57532.47</v>
      </c>
      <c r="AU105" s="26">
        <v>55.6</v>
      </c>
      <c r="AV105" s="20">
        <v>53831.36</v>
      </c>
      <c r="AW105" s="19">
        <f>AX105/1.18/566.52</f>
        <v>86.06285834299686</v>
      </c>
      <c r="AX105" s="20">
        <v>57532.47</v>
      </c>
      <c r="AY105" s="49">
        <v>88.94</v>
      </c>
      <c r="AZ105" s="20">
        <v>86110.82</v>
      </c>
      <c r="BA105" s="19">
        <f t="shared" si="62"/>
        <v>766.352779555885</v>
      </c>
      <c r="BB105" s="20">
        <f t="shared" si="63"/>
        <v>690389.6399999998</v>
      </c>
      <c r="BC105" s="27">
        <f t="shared" si="64"/>
        <v>0.015104245698157872</v>
      </c>
      <c r="BD105" s="26">
        <f t="shared" si="65"/>
        <v>597.24</v>
      </c>
      <c r="BE105" s="20">
        <f t="shared" si="66"/>
        <v>578241.78</v>
      </c>
      <c r="BF105" s="28">
        <f t="shared" si="67"/>
        <v>169.11277955588503</v>
      </c>
      <c r="BG105" s="29">
        <f t="shared" si="68"/>
        <v>112147.85999999975</v>
      </c>
      <c r="BH105" s="30">
        <v>12</v>
      </c>
      <c r="BI105" s="30"/>
    </row>
    <row r="106" spans="1:61" ht="12.75">
      <c r="A106" s="15">
        <v>101</v>
      </c>
      <c r="B106" s="16" t="s">
        <v>125</v>
      </c>
      <c r="C106" s="31">
        <v>6910.1</v>
      </c>
      <c r="D106" s="32"/>
      <c r="E106" s="19">
        <f>F106/1.18/566.52</f>
        <v>90.77099616211734</v>
      </c>
      <c r="F106" s="20">
        <v>60679.83</v>
      </c>
      <c r="G106" s="21">
        <f>H106/1.18/566.52</f>
        <v>52.699995931150276</v>
      </c>
      <c r="H106" s="22">
        <v>35229.61</v>
      </c>
      <c r="I106" s="19">
        <f>J106/1.18/566.52</f>
        <v>113.23638700505137</v>
      </c>
      <c r="J106" s="20">
        <v>75697.8</v>
      </c>
      <c r="K106" s="25">
        <f>L106/1.18/566.52</f>
        <v>391.1000195065443</v>
      </c>
      <c r="L106" s="22">
        <f>178019.85+83428.01</f>
        <v>261447.86</v>
      </c>
      <c r="M106" s="19">
        <f>N106/1.18/566.52</f>
        <v>116.64786319569852</v>
      </c>
      <c r="N106" s="20">
        <v>77978.35</v>
      </c>
      <c r="O106" s="25">
        <f>P106/1.18/566.52</f>
        <v>233.19998875082726</v>
      </c>
      <c r="P106" s="22">
        <v>155892.7</v>
      </c>
      <c r="Q106" s="19">
        <f>R106/1.18/566.52</f>
        <v>115.99756527212827</v>
      </c>
      <c r="R106" s="20">
        <v>77543.63</v>
      </c>
      <c r="S106" s="25">
        <f>T106/1.18/566.52</f>
        <v>151.69998635738625</v>
      </c>
      <c r="T106" s="22">
        <v>101410.47</v>
      </c>
      <c r="U106" s="19">
        <f>V106/1.18/566.52</f>
        <v>116.03096873328333</v>
      </c>
      <c r="V106" s="20">
        <v>77565.96</v>
      </c>
      <c r="W106" s="25">
        <f>X106/1.18/566.52</f>
        <v>58.10000275245717</v>
      </c>
      <c r="X106" s="22">
        <v>38839.48</v>
      </c>
      <c r="Y106" s="19">
        <f>Z106/1.18/566.52</f>
        <v>120.27944620561813</v>
      </c>
      <c r="Z106" s="20">
        <v>80406.04</v>
      </c>
      <c r="AA106" s="26">
        <f>AB106/1.18/566.52</f>
        <v>27.89999784590309</v>
      </c>
      <c r="AB106" s="20">
        <v>18650.97</v>
      </c>
      <c r="AC106" s="19">
        <f>AD106/1.18/566.52</f>
        <v>127.51933601159385</v>
      </c>
      <c r="AD106" s="20">
        <v>85245.86</v>
      </c>
      <c r="AE106" s="26">
        <f>AF106/1.18/566.52</f>
        <v>22.400005026226133</v>
      </c>
      <c r="AF106" s="20">
        <v>14974.26</v>
      </c>
      <c r="AG106" s="19">
        <f>AH106/1.18/566.52</f>
        <v>122.91673398219523</v>
      </c>
      <c r="AH106" s="20">
        <v>82169.05</v>
      </c>
      <c r="AI106" s="26">
        <f>AJ106/1.18/566.52</f>
        <v>19.80001005245226</v>
      </c>
      <c r="AJ106" s="20">
        <v>13236.18</v>
      </c>
      <c r="AK106" s="19">
        <f>AL106/1.18/566.52</f>
        <v>126.9286796462973</v>
      </c>
      <c r="AL106" s="20">
        <v>84851.01</v>
      </c>
      <c r="AM106" s="26">
        <f>AN106/1.18/566.52</f>
        <v>32.40001100982867</v>
      </c>
      <c r="AN106" s="20">
        <v>21659.2</v>
      </c>
      <c r="AO106" s="19">
        <f>AP106/1.18/566.52</f>
        <v>124.61369862030095</v>
      </c>
      <c r="AP106" s="20">
        <v>83303.46</v>
      </c>
      <c r="AQ106" s="26">
        <f>AR106/1.18/566.52</f>
        <v>128.90000741966716</v>
      </c>
      <c r="AR106" s="20">
        <v>86168.83</v>
      </c>
      <c r="AS106" s="19">
        <f>AT106/1.18/566.52</f>
        <v>124.61369862030095</v>
      </c>
      <c r="AT106" s="20">
        <v>83303.46</v>
      </c>
      <c r="AU106" s="26">
        <f>AV106/1.18/566.52</f>
        <v>156.60000335081745</v>
      </c>
      <c r="AV106" s="20">
        <v>104686.1</v>
      </c>
      <c r="AW106" s="19">
        <f>AX106/1.18/566.52</f>
        <v>124.61369862030095</v>
      </c>
      <c r="AX106" s="20">
        <v>83303.46</v>
      </c>
      <c r="AY106" s="26">
        <f>AZ106/1.18/566.52</f>
        <v>256.44000181901515</v>
      </c>
      <c r="AZ106" s="20">
        <v>171428.5</v>
      </c>
      <c r="BA106" s="19">
        <f t="shared" si="62"/>
        <v>1424.1690720748861</v>
      </c>
      <c r="BB106" s="20">
        <f t="shared" si="63"/>
        <v>952047.9099999999</v>
      </c>
      <c r="BC106" s="27">
        <f t="shared" si="64"/>
        <v>0.018466206830367565</v>
      </c>
      <c r="BD106" s="26">
        <f t="shared" si="65"/>
        <v>1531.2400298222751</v>
      </c>
      <c r="BE106" s="20">
        <f t="shared" si="66"/>
        <v>1023624.1599999999</v>
      </c>
      <c r="BF106" s="28">
        <f t="shared" si="67"/>
        <v>-107.070957747389</v>
      </c>
      <c r="BG106" s="29">
        <f t="shared" si="68"/>
        <v>-71576.25</v>
      </c>
      <c r="BH106" s="43">
        <v>12</v>
      </c>
      <c r="BI106" s="44">
        <v>40179</v>
      </c>
    </row>
    <row r="107" spans="1:61" ht="12.75">
      <c r="A107" s="15">
        <v>102</v>
      </c>
      <c r="B107" s="16" t="s">
        <v>126</v>
      </c>
      <c r="C107" s="31">
        <v>3518.1</v>
      </c>
      <c r="D107" s="32"/>
      <c r="E107" s="19">
        <f aca="true" t="shared" si="69" ref="E107:E136">F107/1.18/820.5</f>
        <v>63.444148359309644</v>
      </c>
      <c r="F107" s="20">
        <v>61425.99</v>
      </c>
      <c r="G107" s="35">
        <v>160.72</v>
      </c>
      <c r="H107" s="36">
        <v>155607.5</v>
      </c>
      <c r="I107" s="19">
        <f aca="true" t="shared" si="70" ref="I107:I136">J107/1.18/820.5</f>
        <v>63.444148359309644</v>
      </c>
      <c r="J107" s="20">
        <v>61425.99</v>
      </c>
      <c r="K107" s="23">
        <v>41.21</v>
      </c>
      <c r="L107" s="24">
        <v>39899.11</v>
      </c>
      <c r="M107" s="19">
        <f aca="true" t="shared" si="71" ref="M107:M136">N107/1.18/820.5</f>
        <v>63.444148359309644</v>
      </c>
      <c r="N107" s="20">
        <v>61425.99</v>
      </c>
      <c r="O107" s="25">
        <v>99.03</v>
      </c>
      <c r="P107" s="20">
        <v>95879.86</v>
      </c>
      <c r="Q107" s="19">
        <f aca="true" t="shared" si="72" ref="Q107:Q136">R107/1.18/820.5</f>
        <v>63.444148359309644</v>
      </c>
      <c r="R107" s="20">
        <v>61425.99</v>
      </c>
      <c r="S107" s="26">
        <v>53.7</v>
      </c>
      <c r="T107" s="20">
        <v>51991.8</v>
      </c>
      <c r="U107" s="19">
        <f aca="true" t="shared" si="73" ref="U107:U136">V107/1.18/820.5</f>
        <v>63.444148359309644</v>
      </c>
      <c r="V107" s="20">
        <v>61425.99</v>
      </c>
      <c r="W107" s="26">
        <v>21.65</v>
      </c>
      <c r="X107" s="20">
        <v>20961.31</v>
      </c>
      <c r="Y107" s="19">
        <f aca="true" t="shared" si="74" ref="Y107:Y136">Z107/1.18/820.5</f>
        <v>63.444148359309644</v>
      </c>
      <c r="Z107" s="20">
        <v>61425.99</v>
      </c>
      <c r="AA107" s="26">
        <v>0</v>
      </c>
      <c r="AB107" s="20">
        <v>0</v>
      </c>
      <c r="AC107" s="19">
        <f aca="true" t="shared" si="75" ref="AC107:AC136">AD107/1.18/820.5</f>
        <v>63.444148359309644</v>
      </c>
      <c r="AD107" s="20">
        <v>61425.99</v>
      </c>
      <c r="AE107" s="26">
        <v>0</v>
      </c>
      <c r="AF107" s="20">
        <v>0</v>
      </c>
      <c r="AG107" s="19">
        <f aca="true" t="shared" si="76" ref="AG107:AG136">AH107/1.18/820.5</f>
        <v>63.444148359309644</v>
      </c>
      <c r="AH107" s="20">
        <v>61425.99</v>
      </c>
      <c r="AI107" s="26">
        <v>0</v>
      </c>
      <c r="AJ107" s="20">
        <v>0</v>
      </c>
      <c r="AK107" s="19">
        <f aca="true" t="shared" si="77" ref="AK107:AK136">AL107/1.18/820.5</f>
        <v>63.444148359309644</v>
      </c>
      <c r="AL107" s="20">
        <v>61425.99</v>
      </c>
      <c r="AM107" s="26">
        <v>0</v>
      </c>
      <c r="AN107" s="20">
        <v>0</v>
      </c>
      <c r="AO107" s="19">
        <f aca="true" t="shared" si="78" ref="AO107:AO136">AP107/1.18/820.5</f>
        <v>63.444148359309644</v>
      </c>
      <c r="AP107" s="20">
        <v>61425.99</v>
      </c>
      <c r="AQ107" s="26">
        <v>42.15</v>
      </c>
      <c r="AR107" s="20">
        <v>40809.21</v>
      </c>
      <c r="AS107" s="19">
        <f aca="true" t="shared" si="79" ref="AS107:AS136">AT107/1.18/820.5</f>
        <v>63.444148359309644</v>
      </c>
      <c r="AT107" s="20">
        <v>61425.99</v>
      </c>
      <c r="AU107" s="26">
        <v>56.43</v>
      </c>
      <c r="AV107" s="20">
        <v>54634.96</v>
      </c>
      <c r="AW107" s="19">
        <f aca="true" t="shared" si="80" ref="AW107:AW138">AX107/1.18/820.5</f>
        <v>63.444148359309644</v>
      </c>
      <c r="AX107" s="20">
        <v>61425.99</v>
      </c>
      <c r="AY107" s="26">
        <v>91.25</v>
      </c>
      <c r="AZ107" s="20">
        <v>88347.34</v>
      </c>
      <c r="BA107" s="19">
        <f t="shared" si="62"/>
        <v>761.3297803117158</v>
      </c>
      <c r="BB107" s="20">
        <f t="shared" si="63"/>
        <v>737111.88</v>
      </c>
      <c r="BC107" s="27">
        <f t="shared" si="64"/>
        <v>0.013410174052282009</v>
      </c>
      <c r="BD107" s="26">
        <f t="shared" si="65"/>
        <v>566.14</v>
      </c>
      <c r="BE107" s="20">
        <f t="shared" si="66"/>
        <v>548131.09</v>
      </c>
      <c r="BF107" s="28">
        <f t="shared" si="67"/>
        <v>195.18978031171582</v>
      </c>
      <c r="BG107" s="29">
        <f t="shared" si="68"/>
        <v>188980.79000000004</v>
      </c>
      <c r="BH107" s="30">
        <v>12</v>
      </c>
      <c r="BI107" s="30"/>
    </row>
    <row r="108" spans="1:61" ht="12.75">
      <c r="A108" s="15">
        <v>103</v>
      </c>
      <c r="B108" s="16" t="s">
        <v>127</v>
      </c>
      <c r="C108" s="31">
        <v>4570</v>
      </c>
      <c r="D108" s="32"/>
      <c r="E108" s="19">
        <f t="shared" si="69"/>
        <v>82.41377209018891</v>
      </c>
      <c r="F108" s="20">
        <v>79792.19</v>
      </c>
      <c r="G108" s="21">
        <v>175.84</v>
      </c>
      <c r="H108" s="22">
        <v>170246.53</v>
      </c>
      <c r="I108" s="19">
        <f t="shared" si="70"/>
        <v>82.41377209018891</v>
      </c>
      <c r="J108" s="20">
        <v>79792.19</v>
      </c>
      <c r="K108" s="23">
        <v>187.83</v>
      </c>
      <c r="L108" s="24">
        <v>181855.13</v>
      </c>
      <c r="M108" s="19">
        <f t="shared" si="71"/>
        <v>82.41377209018891</v>
      </c>
      <c r="N108" s="20">
        <v>79792.19</v>
      </c>
      <c r="O108" s="25">
        <v>163.12</v>
      </c>
      <c r="P108" s="20">
        <v>157931.15</v>
      </c>
      <c r="Q108" s="19">
        <f t="shared" si="72"/>
        <v>82.41377209018891</v>
      </c>
      <c r="R108" s="20">
        <v>79792.19</v>
      </c>
      <c r="S108" s="26">
        <v>92.31</v>
      </c>
      <c r="T108" s="20">
        <v>89373.62</v>
      </c>
      <c r="U108" s="19">
        <f t="shared" si="73"/>
        <v>82.41377209018891</v>
      </c>
      <c r="V108" s="20">
        <v>79792.19</v>
      </c>
      <c r="W108" s="26">
        <v>37.31</v>
      </c>
      <c r="X108" s="20">
        <v>36123.17</v>
      </c>
      <c r="Y108" s="19">
        <f t="shared" si="74"/>
        <v>82.41377209018891</v>
      </c>
      <c r="Z108" s="20">
        <v>79792.19</v>
      </c>
      <c r="AA108" s="26">
        <v>0</v>
      </c>
      <c r="AB108" s="20">
        <v>0</v>
      </c>
      <c r="AC108" s="19">
        <f t="shared" si="75"/>
        <v>82.41377209018891</v>
      </c>
      <c r="AD108" s="20">
        <v>79792.19</v>
      </c>
      <c r="AE108" s="26">
        <v>0</v>
      </c>
      <c r="AF108" s="20">
        <v>0</v>
      </c>
      <c r="AG108" s="19">
        <f t="shared" si="76"/>
        <v>82.41377209018891</v>
      </c>
      <c r="AH108" s="20">
        <v>79792.19</v>
      </c>
      <c r="AI108" s="26">
        <v>0</v>
      </c>
      <c r="AJ108" s="20">
        <v>0</v>
      </c>
      <c r="AK108" s="19">
        <f t="shared" si="77"/>
        <v>82.41377209018891</v>
      </c>
      <c r="AL108" s="20">
        <v>79792.19</v>
      </c>
      <c r="AM108" s="26">
        <v>0</v>
      </c>
      <c r="AN108" s="20">
        <v>0</v>
      </c>
      <c r="AO108" s="19">
        <f t="shared" si="78"/>
        <v>82.41377209018891</v>
      </c>
      <c r="AP108" s="20">
        <v>79792.19</v>
      </c>
      <c r="AQ108" s="26">
        <v>53.04</v>
      </c>
      <c r="AR108" s="20">
        <v>51352.8</v>
      </c>
      <c r="AS108" s="19">
        <f t="shared" si="79"/>
        <v>82.41377209018891</v>
      </c>
      <c r="AT108" s="20">
        <v>79792.19</v>
      </c>
      <c r="AU108" s="26">
        <v>94.04</v>
      </c>
      <c r="AV108" s="20">
        <v>91048.59</v>
      </c>
      <c r="AW108" s="19">
        <f t="shared" si="80"/>
        <v>82.41377209018891</v>
      </c>
      <c r="AX108" s="20">
        <v>79792.19</v>
      </c>
      <c r="AY108" s="26">
        <v>144.64</v>
      </c>
      <c r="AZ108" s="20">
        <v>140039</v>
      </c>
      <c r="BA108" s="19">
        <f t="shared" si="62"/>
        <v>988.9652650822669</v>
      </c>
      <c r="BB108" s="20">
        <f t="shared" si="63"/>
        <v>957506.2799999998</v>
      </c>
      <c r="BC108" s="27">
        <f t="shared" si="64"/>
        <v>0.017289022611232673</v>
      </c>
      <c r="BD108" s="26">
        <f t="shared" si="65"/>
        <v>948.1299999999998</v>
      </c>
      <c r="BE108" s="20">
        <f t="shared" si="66"/>
        <v>917969.9900000001</v>
      </c>
      <c r="BF108" s="28">
        <f t="shared" si="67"/>
        <v>40.83526508226714</v>
      </c>
      <c r="BG108" s="29">
        <f t="shared" si="68"/>
        <v>39536.28999999969</v>
      </c>
      <c r="BH108" s="30">
        <v>12</v>
      </c>
      <c r="BI108" s="30"/>
    </row>
    <row r="109" spans="1:61" ht="12.75">
      <c r="A109" s="15">
        <v>104</v>
      </c>
      <c r="B109" s="16" t="s">
        <v>128</v>
      </c>
      <c r="C109" s="31">
        <v>3288.1</v>
      </c>
      <c r="D109" s="32"/>
      <c r="E109" s="19">
        <f t="shared" si="69"/>
        <v>59.310910048647486</v>
      </c>
      <c r="F109" s="20">
        <v>57424.23</v>
      </c>
      <c r="G109" s="21">
        <v>99.75</v>
      </c>
      <c r="H109" s="22">
        <v>96576.95</v>
      </c>
      <c r="I109" s="19">
        <f t="shared" si="70"/>
        <v>59.310910048647486</v>
      </c>
      <c r="J109" s="20">
        <v>57424.23</v>
      </c>
      <c r="K109" s="23">
        <v>105.49</v>
      </c>
      <c r="L109" s="24">
        <v>102134.36</v>
      </c>
      <c r="M109" s="19">
        <f t="shared" si="71"/>
        <v>59.310910048647486</v>
      </c>
      <c r="N109" s="20">
        <v>57424.23</v>
      </c>
      <c r="O109" s="25">
        <v>93.27</v>
      </c>
      <c r="P109" s="20">
        <v>90303.08</v>
      </c>
      <c r="Q109" s="19">
        <f t="shared" si="72"/>
        <v>59.2676230905091</v>
      </c>
      <c r="R109" s="20">
        <v>57382.32</v>
      </c>
      <c r="S109" s="26">
        <v>48.32</v>
      </c>
      <c r="T109" s="20">
        <v>46782.94</v>
      </c>
      <c r="U109" s="19">
        <f t="shared" si="73"/>
        <v>59.29648106260135</v>
      </c>
      <c r="V109" s="20">
        <v>57410.26</v>
      </c>
      <c r="W109" s="26">
        <v>18.96</v>
      </c>
      <c r="X109" s="20">
        <v>18356.88</v>
      </c>
      <c r="Y109" s="19">
        <f t="shared" si="74"/>
        <v>59.29648106260135</v>
      </c>
      <c r="Z109" s="20">
        <v>57410.26</v>
      </c>
      <c r="AA109" s="26">
        <v>0</v>
      </c>
      <c r="AB109" s="20">
        <v>0</v>
      </c>
      <c r="AC109" s="19">
        <f t="shared" si="75"/>
        <v>59.29648106260135</v>
      </c>
      <c r="AD109" s="20">
        <v>57410.26</v>
      </c>
      <c r="AE109" s="26">
        <v>0</v>
      </c>
      <c r="AF109" s="20">
        <v>0</v>
      </c>
      <c r="AG109" s="19">
        <f t="shared" si="76"/>
        <v>59.29648106260135</v>
      </c>
      <c r="AH109" s="20">
        <v>57410.26</v>
      </c>
      <c r="AI109" s="26">
        <v>0</v>
      </c>
      <c r="AJ109" s="20">
        <v>0</v>
      </c>
      <c r="AK109" s="19">
        <f t="shared" si="77"/>
        <v>59.29648106260135</v>
      </c>
      <c r="AL109" s="20">
        <v>57410.26</v>
      </c>
      <c r="AM109" s="26">
        <v>0</v>
      </c>
      <c r="AN109" s="20">
        <v>0</v>
      </c>
      <c r="AO109" s="19">
        <f t="shared" si="78"/>
        <v>59.29648106260135</v>
      </c>
      <c r="AP109" s="20">
        <v>57410.26</v>
      </c>
      <c r="AQ109" s="26">
        <v>28.67</v>
      </c>
      <c r="AR109" s="20">
        <v>27758.01</v>
      </c>
      <c r="AS109" s="19">
        <f t="shared" si="79"/>
        <v>59.29648106260135</v>
      </c>
      <c r="AT109" s="20">
        <v>57410.26</v>
      </c>
      <c r="AU109" s="26">
        <v>51.94</v>
      </c>
      <c r="AV109" s="20">
        <v>50287.79</v>
      </c>
      <c r="AW109" s="19">
        <f t="shared" si="80"/>
        <v>59.29648106260135</v>
      </c>
      <c r="AX109" s="20">
        <v>57410.26</v>
      </c>
      <c r="AY109" s="26">
        <v>82.44</v>
      </c>
      <c r="AZ109" s="20">
        <v>79817.58</v>
      </c>
      <c r="BA109" s="19">
        <f t="shared" si="62"/>
        <v>711.5722017372625</v>
      </c>
      <c r="BB109" s="20">
        <f t="shared" si="63"/>
        <v>688937.09</v>
      </c>
      <c r="BC109" s="27">
        <f t="shared" si="64"/>
        <v>0.013402877041452509</v>
      </c>
      <c r="BD109" s="26">
        <f t="shared" si="65"/>
        <v>528.8399999999999</v>
      </c>
      <c r="BE109" s="20">
        <f t="shared" si="66"/>
        <v>512017.59</v>
      </c>
      <c r="BF109" s="28">
        <f t="shared" si="67"/>
        <v>182.73220173726259</v>
      </c>
      <c r="BG109" s="29">
        <f t="shared" si="68"/>
        <v>176919.49999999994</v>
      </c>
      <c r="BH109" s="30">
        <v>12</v>
      </c>
      <c r="BI109" s="30"/>
    </row>
    <row r="110" spans="1:61" ht="12.75">
      <c r="A110" s="15">
        <v>105</v>
      </c>
      <c r="B110" s="16" t="s">
        <v>129</v>
      </c>
      <c r="C110" s="31">
        <v>4485.2</v>
      </c>
      <c r="D110" s="32"/>
      <c r="E110" s="19">
        <f t="shared" si="69"/>
        <v>80.88449581177248</v>
      </c>
      <c r="F110" s="20">
        <v>78311.56</v>
      </c>
      <c r="G110" s="21">
        <v>134.94</v>
      </c>
      <c r="H110" s="22">
        <v>130647.56</v>
      </c>
      <c r="I110" s="19">
        <f t="shared" si="70"/>
        <v>80.88449581177248</v>
      </c>
      <c r="J110" s="20">
        <v>78311.56</v>
      </c>
      <c r="K110" s="23">
        <v>129.8</v>
      </c>
      <c r="L110" s="24">
        <v>125671.06</v>
      </c>
      <c r="M110" s="19">
        <f t="shared" si="71"/>
        <v>80.88449581177248</v>
      </c>
      <c r="N110" s="20">
        <v>78311.56</v>
      </c>
      <c r="O110" s="25">
        <v>105.37</v>
      </c>
      <c r="P110" s="20">
        <v>102018.18</v>
      </c>
      <c r="Q110" s="19">
        <f t="shared" si="72"/>
        <v>80.88449581177248</v>
      </c>
      <c r="R110" s="20">
        <v>78311.56</v>
      </c>
      <c r="S110" s="26">
        <v>61.87</v>
      </c>
      <c r="T110" s="20">
        <v>59901.92</v>
      </c>
      <c r="U110" s="19">
        <f t="shared" si="73"/>
        <v>80.88449581177248</v>
      </c>
      <c r="V110" s="20">
        <v>78311.56</v>
      </c>
      <c r="W110" s="26">
        <v>25.33</v>
      </c>
      <c r="X110" s="20">
        <v>24524.25</v>
      </c>
      <c r="Y110" s="19">
        <f t="shared" si="74"/>
        <v>80.88449581177248</v>
      </c>
      <c r="Z110" s="20">
        <v>78311.56</v>
      </c>
      <c r="AA110" s="26">
        <v>0</v>
      </c>
      <c r="AB110" s="20">
        <v>0</v>
      </c>
      <c r="AC110" s="19">
        <f t="shared" si="75"/>
        <v>80.88449581177248</v>
      </c>
      <c r="AD110" s="20">
        <v>78311.56</v>
      </c>
      <c r="AE110" s="26">
        <v>0</v>
      </c>
      <c r="AF110" s="20">
        <v>0</v>
      </c>
      <c r="AG110" s="19">
        <f t="shared" si="76"/>
        <v>80.88449581177248</v>
      </c>
      <c r="AH110" s="20">
        <v>78311.56</v>
      </c>
      <c r="AI110" s="26">
        <v>0</v>
      </c>
      <c r="AJ110" s="20">
        <v>0</v>
      </c>
      <c r="AK110" s="19">
        <f t="shared" si="77"/>
        <v>80.88449581177248</v>
      </c>
      <c r="AL110" s="20">
        <v>78311.56</v>
      </c>
      <c r="AM110" s="26">
        <v>0</v>
      </c>
      <c r="AN110" s="20">
        <v>0</v>
      </c>
      <c r="AO110" s="19">
        <f t="shared" si="78"/>
        <v>80.88449581177248</v>
      </c>
      <c r="AP110" s="20">
        <v>78311.56</v>
      </c>
      <c r="AQ110" s="26">
        <v>45.74</v>
      </c>
      <c r="AR110" s="20">
        <v>44285.01</v>
      </c>
      <c r="AS110" s="19">
        <f t="shared" si="79"/>
        <v>80.88449581177248</v>
      </c>
      <c r="AT110" s="20">
        <v>78311.56</v>
      </c>
      <c r="AU110" s="26">
        <v>65.96</v>
      </c>
      <c r="AV110" s="20">
        <v>63861.81</v>
      </c>
      <c r="AW110" s="19">
        <f t="shared" si="80"/>
        <v>80.88449581177248</v>
      </c>
      <c r="AX110" s="20">
        <v>78311.56</v>
      </c>
      <c r="AY110" s="26">
        <v>100.41</v>
      </c>
      <c r="AZ110" s="20">
        <v>97215.96</v>
      </c>
      <c r="BA110" s="19">
        <f t="shared" si="62"/>
        <v>970.6139497412697</v>
      </c>
      <c r="BB110" s="20">
        <f t="shared" si="63"/>
        <v>939738.7200000002</v>
      </c>
      <c r="BC110" s="27">
        <f t="shared" si="64"/>
        <v>0.012437572460536875</v>
      </c>
      <c r="BD110" s="26">
        <f t="shared" si="65"/>
        <v>669.42</v>
      </c>
      <c r="BE110" s="20">
        <f t="shared" si="66"/>
        <v>648125.75</v>
      </c>
      <c r="BF110" s="28">
        <f t="shared" si="67"/>
        <v>301.19394974126976</v>
      </c>
      <c r="BG110" s="29">
        <f t="shared" si="68"/>
        <v>291612.9700000002</v>
      </c>
      <c r="BH110" s="30">
        <v>12</v>
      </c>
      <c r="BI110" s="30"/>
    </row>
    <row r="111" spans="1:61" ht="12.75">
      <c r="A111" s="15">
        <v>106</v>
      </c>
      <c r="B111" s="16" t="s">
        <v>130</v>
      </c>
      <c r="C111" s="31">
        <v>4492.3</v>
      </c>
      <c r="D111" s="32"/>
      <c r="E111" s="19">
        <f t="shared" si="69"/>
        <v>81.01256984682759</v>
      </c>
      <c r="F111" s="20">
        <v>78435.56</v>
      </c>
      <c r="G111" s="21">
        <v>141.13</v>
      </c>
      <c r="H111" s="22">
        <v>136640.65</v>
      </c>
      <c r="I111" s="19">
        <f t="shared" si="70"/>
        <v>81.01256984682759</v>
      </c>
      <c r="J111" s="20">
        <v>78435.56</v>
      </c>
      <c r="K111" s="23">
        <v>151.03</v>
      </c>
      <c r="L111" s="24">
        <v>146225.74</v>
      </c>
      <c r="M111" s="19">
        <f t="shared" si="71"/>
        <v>81.01256984682759</v>
      </c>
      <c r="N111" s="20">
        <v>78435.56</v>
      </c>
      <c r="O111" s="25">
        <v>122.66</v>
      </c>
      <c r="P111" s="20">
        <v>118758.18</v>
      </c>
      <c r="Q111" s="19">
        <f t="shared" si="72"/>
        <v>81.01256984682759</v>
      </c>
      <c r="R111" s="20">
        <v>78435.56</v>
      </c>
      <c r="S111" s="26">
        <v>68.32</v>
      </c>
      <c r="T111" s="20">
        <v>66146.74</v>
      </c>
      <c r="U111" s="19">
        <f t="shared" si="73"/>
        <v>81.01256984682759</v>
      </c>
      <c r="V111" s="20">
        <v>78435.56</v>
      </c>
      <c r="W111" s="26">
        <v>27.07</v>
      </c>
      <c r="X111" s="20">
        <v>26208.9</v>
      </c>
      <c r="Y111" s="19">
        <f t="shared" si="74"/>
        <v>81.01256984682759</v>
      </c>
      <c r="Z111" s="20">
        <v>78435.56</v>
      </c>
      <c r="AA111" s="26">
        <v>0</v>
      </c>
      <c r="AB111" s="20">
        <v>0</v>
      </c>
      <c r="AC111" s="19">
        <f t="shared" si="75"/>
        <v>81.01256984682759</v>
      </c>
      <c r="AD111" s="20">
        <v>78435.56</v>
      </c>
      <c r="AE111" s="26">
        <v>0</v>
      </c>
      <c r="AF111" s="20">
        <v>0</v>
      </c>
      <c r="AG111" s="19">
        <f t="shared" si="76"/>
        <v>81.01256984682759</v>
      </c>
      <c r="AH111" s="20">
        <v>78435.56</v>
      </c>
      <c r="AI111" s="26">
        <v>0</v>
      </c>
      <c r="AJ111" s="20">
        <v>0</v>
      </c>
      <c r="AK111" s="19">
        <f t="shared" si="77"/>
        <v>81.01256984682759</v>
      </c>
      <c r="AL111" s="20">
        <v>78435.56</v>
      </c>
      <c r="AM111" s="26">
        <v>0</v>
      </c>
      <c r="AN111" s="20">
        <v>0</v>
      </c>
      <c r="AO111" s="19">
        <f t="shared" si="78"/>
        <v>81.01256984682759</v>
      </c>
      <c r="AP111" s="20">
        <v>78435.56</v>
      </c>
      <c r="AQ111" s="26">
        <v>50.19</v>
      </c>
      <c r="AR111" s="20">
        <v>48593.46</v>
      </c>
      <c r="AS111" s="19">
        <f t="shared" si="79"/>
        <v>81.01256984682759</v>
      </c>
      <c r="AT111" s="20">
        <v>78435.56</v>
      </c>
      <c r="AU111" s="26">
        <v>69.93</v>
      </c>
      <c r="AV111" s="20">
        <v>67705.53</v>
      </c>
      <c r="AW111" s="19">
        <f t="shared" si="80"/>
        <v>81.01256984682759</v>
      </c>
      <c r="AX111" s="20">
        <v>78435.56</v>
      </c>
      <c r="AY111" s="26">
        <v>118.61</v>
      </c>
      <c r="AZ111" s="20">
        <v>114837.02</v>
      </c>
      <c r="BA111" s="19">
        <f t="shared" si="62"/>
        <v>972.1508381619309</v>
      </c>
      <c r="BB111" s="20">
        <f t="shared" si="63"/>
        <v>941226.7200000002</v>
      </c>
      <c r="BC111" s="27">
        <f t="shared" si="64"/>
        <v>0.013893031780305558</v>
      </c>
      <c r="BD111" s="26">
        <f t="shared" si="65"/>
        <v>748.9399999999999</v>
      </c>
      <c r="BE111" s="20">
        <f t="shared" si="66"/>
        <v>725116.2200000001</v>
      </c>
      <c r="BF111" s="28">
        <f t="shared" si="67"/>
        <v>223.21083816193095</v>
      </c>
      <c r="BG111" s="29">
        <f t="shared" si="68"/>
        <v>216110.50000000012</v>
      </c>
      <c r="BH111" s="30">
        <v>12</v>
      </c>
      <c r="BI111" s="30"/>
    </row>
    <row r="112" spans="1:61" ht="12.75">
      <c r="A112" s="15">
        <v>107</v>
      </c>
      <c r="B112" s="16" t="s">
        <v>131</v>
      </c>
      <c r="C112" s="31">
        <v>4534.3</v>
      </c>
      <c r="D112" s="32"/>
      <c r="E112" s="19">
        <f t="shared" si="69"/>
        <v>81.77000382156395</v>
      </c>
      <c r="F112" s="20">
        <v>79168.9</v>
      </c>
      <c r="G112" s="35">
        <v>245.62</v>
      </c>
      <c r="H112" s="36">
        <v>237806.83</v>
      </c>
      <c r="I112" s="19">
        <f t="shared" si="70"/>
        <v>81.77000382156395</v>
      </c>
      <c r="J112" s="20">
        <v>79168.9</v>
      </c>
      <c r="K112" s="23">
        <v>227.98</v>
      </c>
      <c r="L112" s="24">
        <v>220727.96</v>
      </c>
      <c r="M112" s="19">
        <f t="shared" si="71"/>
        <v>81.77000382156395</v>
      </c>
      <c r="N112" s="20">
        <v>79168.9</v>
      </c>
      <c r="O112" s="25">
        <v>213.69</v>
      </c>
      <c r="P112" s="20">
        <v>206892.52</v>
      </c>
      <c r="Q112" s="19">
        <f t="shared" si="72"/>
        <v>81.77000382156395</v>
      </c>
      <c r="R112" s="20">
        <v>79168.9</v>
      </c>
      <c r="S112" s="26">
        <v>104.23</v>
      </c>
      <c r="T112" s="20">
        <v>100914.44</v>
      </c>
      <c r="U112" s="19">
        <f t="shared" si="73"/>
        <v>81.77000382156395</v>
      </c>
      <c r="V112" s="20">
        <v>79168.9</v>
      </c>
      <c r="W112" s="26">
        <v>38.23</v>
      </c>
      <c r="X112" s="20">
        <v>37013.9</v>
      </c>
      <c r="Y112" s="19">
        <f t="shared" si="74"/>
        <v>81.77000382156395</v>
      </c>
      <c r="Z112" s="20">
        <v>79168.9</v>
      </c>
      <c r="AA112" s="26">
        <v>0</v>
      </c>
      <c r="AB112" s="20">
        <v>0</v>
      </c>
      <c r="AC112" s="19">
        <f t="shared" si="75"/>
        <v>81.77000382156395</v>
      </c>
      <c r="AD112" s="20">
        <v>79168.9</v>
      </c>
      <c r="AE112" s="26">
        <v>0</v>
      </c>
      <c r="AF112" s="20">
        <v>0</v>
      </c>
      <c r="AG112" s="19">
        <f t="shared" si="76"/>
        <v>81.77000382156395</v>
      </c>
      <c r="AH112" s="20">
        <v>79168.9</v>
      </c>
      <c r="AI112" s="26">
        <v>0</v>
      </c>
      <c r="AJ112" s="20">
        <v>0</v>
      </c>
      <c r="AK112" s="19">
        <f t="shared" si="77"/>
        <v>81.77000382156395</v>
      </c>
      <c r="AL112" s="20">
        <v>79168.9</v>
      </c>
      <c r="AM112" s="26">
        <v>0</v>
      </c>
      <c r="AN112" s="20">
        <v>0</v>
      </c>
      <c r="AO112" s="19">
        <f t="shared" si="78"/>
        <v>81.77000382156395</v>
      </c>
      <c r="AP112" s="20">
        <v>79168.9</v>
      </c>
      <c r="AQ112" s="26">
        <v>47.46</v>
      </c>
      <c r="AR112" s="20">
        <v>45950.3</v>
      </c>
      <c r="AS112" s="19">
        <f t="shared" si="79"/>
        <v>81.77000382156395</v>
      </c>
      <c r="AT112" s="20">
        <v>79168.9</v>
      </c>
      <c r="AU112" s="26">
        <v>81.18</v>
      </c>
      <c r="AV112" s="20">
        <v>78597.66</v>
      </c>
      <c r="AW112" s="19">
        <f t="shared" si="80"/>
        <v>81.77000382156395</v>
      </c>
      <c r="AX112" s="20">
        <v>79168.9</v>
      </c>
      <c r="AY112" s="26">
        <v>132.32</v>
      </c>
      <c r="AZ112" s="20">
        <v>128110.9</v>
      </c>
      <c r="BA112" s="19">
        <f t="shared" si="62"/>
        <v>981.2400458587673</v>
      </c>
      <c r="BB112" s="20">
        <f t="shared" si="63"/>
        <v>950026.8000000002</v>
      </c>
      <c r="BC112" s="27">
        <f t="shared" si="64"/>
        <v>0.02004554175947776</v>
      </c>
      <c r="BD112" s="26">
        <f t="shared" si="65"/>
        <v>1090.71</v>
      </c>
      <c r="BE112" s="20">
        <f t="shared" si="66"/>
        <v>1056014.51</v>
      </c>
      <c r="BF112" s="28">
        <f t="shared" si="67"/>
        <v>-109.46995414123273</v>
      </c>
      <c r="BG112" s="29">
        <f t="shared" si="68"/>
        <v>-105987.70999999985</v>
      </c>
      <c r="BH112" s="30">
        <v>12</v>
      </c>
      <c r="BI112" s="30"/>
    </row>
    <row r="113" spans="1:61" ht="12.75">
      <c r="A113" s="15">
        <v>108</v>
      </c>
      <c r="B113" s="16" t="s">
        <v>132</v>
      </c>
      <c r="C113" s="17">
        <v>4444.7</v>
      </c>
      <c r="D113" s="18"/>
      <c r="E113" s="19">
        <f t="shared" si="69"/>
        <v>79.97195798345366</v>
      </c>
      <c r="F113" s="20">
        <v>77428.05</v>
      </c>
      <c r="G113" s="21">
        <v>137.41</v>
      </c>
      <c r="H113" s="22">
        <v>133038.99</v>
      </c>
      <c r="I113" s="19">
        <f t="shared" si="70"/>
        <v>80.33622532767328</v>
      </c>
      <c r="J113" s="20">
        <v>77780.73</v>
      </c>
      <c r="K113" s="23">
        <v>147.69</v>
      </c>
      <c r="L113" s="24">
        <v>142991.98</v>
      </c>
      <c r="M113" s="19">
        <f t="shared" si="71"/>
        <v>80.15409165556348</v>
      </c>
      <c r="N113" s="20">
        <v>77604.39</v>
      </c>
      <c r="O113" s="25">
        <v>126.46</v>
      </c>
      <c r="P113" s="20">
        <v>122437.31</v>
      </c>
      <c r="Q113" s="19">
        <f t="shared" si="72"/>
        <v>80.15409165556348</v>
      </c>
      <c r="R113" s="20">
        <v>77604.39</v>
      </c>
      <c r="S113" s="33">
        <v>39.74</v>
      </c>
      <c r="T113" s="34">
        <v>38475.87</v>
      </c>
      <c r="U113" s="19">
        <f t="shared" si="73"/>
        <v>80.15409165556348</v>
      </c>
      <c r="V113" s="20">
        <v>77604.39</v>
      </c>
      <c r="W113" s="33">
        <v>27.77</v>
      </c>
      <c r="X113" s="34">
        <v>26886.64</v>
      </c>
      <c r="Y113" s="19">
        <f t="shared" si="74"/>
        <v>80.15409165556348</v>
      </c>
      <c r="Z113" s="20">
        <v>77604.39</v>
      </c>
      <c r="AA113" s="26">
        <v>0</v>
      </c>
      <c r="AB113" s="20">
        <v>0</v>
      </c>
      <c r="AC113" s="19">
        <f t="shared" si="75"/>
        <v>80.15409165556348</v>
      </c>
      <c r="AD113" s="20">
        <v>77604.39</v>
      </c>
      <c r="AE113" s="26">
        <v>0</v>
      </c>
      <c r="AF113" s="20">
        <v>0</v>
      </c>
      <c r="AG113" s="19">
        <f t="shared" si="76"/>
        <v>80.15409165556348</v>
      </c>
      <c r="AH113" s="20">
        <v>77604.39</v>
      </c>
      <c r="AI113" s="26">
        <v>0</v>
      </c>
      <c r="AJ113" s="20">
        <v>0</v>
      </c>
      <c r="AK113" s="19">
        <f t="shared" si="77"/>
        <v>80.15409165556348</v>
      </c>
      <c r="AL113" s="20">
        <v>77604.39</v>
      </c>
      <c r="AM113" s="26">
        <v>0</v>
      </c>
      <c r="AN113" s="20">
        <v>0</v>
      </c>
      <c r="AO113" s="19">
        <f t="shared" si="78"/>
        <v>80.15409165556348</v>
      </c>
      <c r="AP113" s="20">
        <v>77604.39</v>
      </c>
      <c r="AQ113" s="26">
        <v>55.39</v>
      </c>
      <c r="AR113" s="20">
        <v>53628.04</v>
      </c>
      <c r="AS113" s="19">
        <f t="shared" si="79"/>
        <v>80.15409165556348</v>
      </c>
      <c r="AT113" s="20">
        <v>77604.39</v>
      </c>
      <c r="AU113" s="26">
        <v>78.66</v>
      </c>
      <c r="AV113" s="20">
        <v>76157.82</v>
      </c>
      <c r="AW113" s="19">
        <f t="shared" si="80"/>
        <v>80.15409165556348</v>
      </c>
      <c r="AX113" s="20">
        <v>77604.39</v>
      </c>
      <c r="AY113" s="26">
        <v>137.25</v>
      </c>
      <c r="AZ113" s="20">
        <v>132884.08</v>
      </c>
      <c r="BA113" s="19">
        <f t="shared" si="62"/>
        <v>961.8490998667615</v>
      </c>
      <c r="BB113" s="20">
        <f t="shared" si="63"/>
        <v>931252.68</v>
      </c>
      <c r="BC113" s="27">
        <f t="shared" si="64"/>
        <v>0.014068628553858153</v>
      </c>
      <c r="BD113" s="26">
        <f t="shared" si="65"/>
        <v>750.37</v>
      </c>
      <c r="BE113" s="20">
        <f t="shared" si="66"/>
        <v>726500.7299999999</v>
      </c>
      <c r="BF113" s="28">
        <f t="shared" si="67"/>
        <v>211.47909986676154</v>
      </c>
      <c r="BG113" s="29">
        <f t="shared" si="68"/>
        <v>204751.9500000002</v>
      </c>
      <c r="BH113" s="30">
        <v>12</v>
      </c>
      <c r="BI113" s="30"/>
    </row>
    <row r="114" spans="1:61" ht="12.75">
      <c r="A114" s="15">
        <v>109</v>
      </c>
      <c r="B114" s="16" t="s">
        <v>133</v>
      </c>
      <c r="C114" s="31">
        <v>3536.5</v>
      </c>
      <c r="D114" s="32"/>
      <c r="E114" s="19">
        <f t="shared" si="69"/>
        <v>63.775973724165716</v>
      </c>
      <c r="F114" s="20">
        <v>61747.26</v>
      </c>
      <c r="G114" s="21">
        <v>105.74</v>
      </c>
      <c r="H114" s="22">
        <v>102376.41</v>
      </c>
      <c r="I114" s="19">
        <f t="shared" si="70"/>
        <v>63.775973724165716</v>
      </c>
      <c r="J114" s="20">
        <v>61747.26</v>
      </c>
      <c r="K114" s="23">
        <v>114.1</v>
      </c>
      <c r="L114" s="24">
        <v>110470.48</v>
      </c>
      <c r="M114" s="19">
        <f t="shared" si="71"/>
        <v>63.775973724165716</v>
      </c>
      <c r="N114" s="20">
        <v>61747.26</v>
      </c>
      <c r="O114" s="25">
        <v>93</v>
      </c>
      <c r="P114" s="20">
        <v>90041.67</v>
      </c>
      <c r="Q114" s="19">
        <f t="shared" si="72"/>
        <v>63.775973724165716</v>
      </c>
      <c r="R114" s="20">
        <v>61747.26</v>
      </c>
      <c r="S114" s="26">
        <v>55.08</v>
      </c>
      <c r="T114" s="20">
        <v>53327.91</v>
      </c>
      <c r="U114" s="19">
        <f t="shared" si="73"/>
        <v>63.775973724165716</v>
      </c>
      <c r="V114" s="20">
        <v>61747.26</v>
      </c>
      <c r="W114" s="26">
        <v>19.2</v>
      </c>
      <c r="X114" s="20">
        <v>18589.25</v>
      </c>
      <c r="Y114" s="19">
        <f t="shared" si="74"/>
        <v>63.775973724165716</v>
      </c>
      <c r="Z114" s="20">
        <v>61747.26</v>
      </c>
      <c r="AA114" s="26">
        <v>0</v>
      </c>
      <c r="AB114" s="20">
        <v>0</v>
      </c>
      <c r="AC114" s="19">
        <f t="shared" si="75"/>
        <v>63.775973724165716</v>
      </c>
      <c r="AD114" s="20">
        <v>61747.26</v>
      </c>
      <c r="AE114" s="26">
        <v>0</v>
      </c>
      <c r="AF114" s="20">
        <v>0</v>
      </c>
      <c r="AG114" s="19">
        <f t="shared" si="76"/>
        <v>63.775973724165716</v>
      </c>
      <c r="AH114" s="20">
        <v>61747.26</v>
      </c>
      <c r="AI114" s="26">
        <v>0</v>
      </c>
      <c r="AJ114" s="20">
        <v>0</v>
      </c>
      <c r="AK114" s="19">
        <f t="shared" si="77"/>
        <v>63.775973724165716</v>
      </c>
      <c r="AL114" s="20">
        <v>61747.26</v>
      </c>
      <c r="AM114" s="26">
        <v>0</v>
      </c>
      <c r="AN114" s="20">
        <v>0</v>
      </c>
      <c r="AO114" s="19">
        <f t="shared" si="78"/>
        <v>63.775973724165716</v>
      </c>
      <c r="AP114" s="20">
        <v>61747.26</v>
      </c>
      <c r="AQ114" s="26">
        <v>28.1</v>
      </c>
      <c r="AR114" s="20">
        <v>27206.14</v>
      </c>
      <c r="AS114" s="19">
        <f t="shared" si="79"/>
        <v>63.775973724165716</v>
      </c>
      <c r="AT114" s="20">
        <v>61747.26</v>
      </c>
      <c r="AU114" s="26">
        <v>53.28</v>
      </c>
      <c r="AV114" s="20">
        <v>51585.16</v>
      </c>
      <c r="AW114" s="19">
        <f t="shared" si="80"/>
        <v>63.775973724165716</v>
      </c>
      <c r="AX114" s="20">
        <v>61747.26</v>
      </c>
      <c r="AY114" s="26">
        <v>95.54</v>
      </c>
      <c r="AZ114" s="20">
        <v>92500.87</v>
      </c>
      <c r="BA114" s="19">
        <f t="shared" si="62"/>
        <v>765.3116846899887</v>
      </c>
      <c r="BB114" s="20">
        <f t="shared" si="63"/>
        <v>740967.12</v>
      </c>
      <c r="BC114" s="27">
        <f t="shared" si="64"/>
        <v>0.013290918516423958</v>
      </c>
      <c r="BD114" s="26">
        <f t="shared" si="65"/>
        <v>564.04</v>
      </c>
      <c r="BE114" s="20">
        <f t="shared" si="66"/>
        <v>546097.89</v>
      </c>
      <c r="BF114" s="28">
        <f t="shared" si="67"/>
        <v>201.27168468998877</v>
      </c>
      <c r="BG114" s="29">
        <f t="shared" si="68"/>
        <v>194869.22999999998</v>
      </c>
      <c r="BH114" s="30">
        <v>12</v>
      </c>
      <c r="BI114" s="30"/>
    </row>
    <row r="115" spans="1:61" ht="12.75">
      <c r="A115" s="15">
        <v>110</v>
      </c>
      <c r="B115" s="16" t="s">
        <v>134</v>
      </c>
      <c r="C115" s="31">
        <v>3496.4</v>
      </c>
      <c r="D115" s="32"/>
      <c r="E115" s="19">
        <f t="shared" si="69"/>
        <v>63.052892510767514</v>
      </c>
      <c r="F115" s="20">
        <v>61047.18</v>
      </c>
      <c r="G115" s="35">
        <v>186.23</v>
      </c>
      <c r="H115" s="36">
        <v>180306.02</v>
      </c>
      <c r="I115" s="19">
        <f t="shared" si="70"/>
        <v>63.052892510767514</v>
      </c>
      <c r="J115" s="20">
        <v>61047.18</v>
      </c>
      <c r="K115" s="33">
        <v>153.08</v>
      </c>
      <c r="L115" s="36">
        <v>148210.52</v>
      </c>
      <c r="M115" s="19">
        <f t="shared" si="71"/>
        <v>63.052892510767514</v>
      </c>
      <c r="N115" s="20">
        <v>61047.18</v>
      </c>
      <c r="O115" s="25">
        <v>96.25</v>
      </c>
      <c r="P115" s="20">
        <v>93188.29</v>
      </c>
      <c r="Q115" s="19">
        <f t="shared" si="72"/>
        <v>63.052892510767514</v>
      </c>
      <c r="R115" s="20">
        <v>61047.18</v>
      </c>
      <c r="S115" s="26">
        <v>50.96</v>
      </c>
      <c r="T115" s="20">
        <v>49338.96</v>
      </c>
      <c r="U115" s="19">
        <f t="shared" si="73"/>
        <v>63.052892510767514</v>
      </c>
      <c r="V115" s="20">
        <v>61047.18</v>
      </c>
      <c r="W115" s="26">
        <v>20.58</v>
      </c>
      <c r="X115" s="20">
        <v>19925.35</v>
      </c>
      <c r="Y115" s="19">
        <f t="shared" si="74"/>
        <v>63.052892510767514</v>
      </c>
      <c r="Z115" s="20">
        <v>61047.18</v>
      </c>
      <c r="AA115" s="26">
        <v>0</v>
      </c>
      <c r="AB115" s="20">
        <v>0</v>
      </c>
      <c r="AC115" s="19">
        <f t="shared" si="75"/>
        <v>63.052892510767514</v>
      </c>
      <c r="AD115" s="20">
        <v>61047.18</v>
      </c>
      <c r="AE115" s="26">
        <v>0</v>
      </c>
      <c r="AF115" s="20">
        <v>0</v>
      </c>
      <c r="AG115" s="19">
        <f t="shared" si="76"/>
        <v>63.052892510767514</v>
      </c>
      <c r="AH115" s="20">
        <v>61047.18</v>
      </c>
      <c r="AI115" s="26">
        <v>0</v>
      </c>
      <c r="AJ115" s="20">
        <v>0</v>
      </c>
      <c r="AK115" s="19">
        <f t="shared" si="77"/>
        <v>63.052892510767514</v>
      </c>
      <c r="AL115" s="20">
        <v>61047.18</v>
      </c>
      <c r="AM115" s="26">
        <v>0</v>
      </c>
      <c r="AN115" s="20">
        <v>0</v>
      </c>
      <c r="AO115" s="19">
        <f t="shared" si="78"/>
        <v>63.052892510767514</v>
      </c>
      <c r="AP115" s="20">
        <v>61047.18</v>
      </c>
      <c r="AQ115" s="26">
        <v>23.5</v>
      </c>
      <c r="AR115" s="20">
        <v>22752.47</v>
      </c>
      <c r="AS115" s="19">
        <f t="shared" si="79"/>
        <v>63.052892510767514</v>
      </c>
      <c r="AT115" s="20">
        <v>61047.18</v>
      </c>
      <c r="AU115" s="26">
        <v>47.41</v>
      </c>
      <c r="AV115" s="20">
        <v>45901.89</v>
      </c>
      <c r="AW115" s="19">
        <f t="shared" si="80"/>
        <v>63.052892510767514</v>
      </c>
      <c r="AX115" s="20">
        <v>61047.18</v>
      </c>
      <c r="AY115" s="26">
        <v>79.04</v>
      </c>
      <c r="AZ115" s="20">
        <v>76525.74</v>
      </c>
      <c r="BA115" s="19">
        <f t="shared" si="62"/>
        <v>756.63471012921</v>
      </c>
      <c r="BB115" s="20">
        <f t="shared" si="63"/>
        <v>732566.1600000001</v>
      </c>
      <c r="BC115" s="27">
        <f t="shared" si="64"/>
        <v>0.015660155207260797</v>
      </c>
      <c r="BD115" s="26">
        <f t="shared" si="65"/>
        <v>657.0499999999998</v>
      </c>
      <c r="BE115" s="20">
        <f t="shared" si="66"/>
        <v>636149.24</v>
      </c>
      <c r="BF115" s="28">
        <f t="shared" si="67"/>
        <v>99.58471012921018</v>
      </c>
      <c r="BG115" s="29">
        <f t="shared" si="68"/>
        <v>96416.92000000016</v>
      </c>
      <c r="BH115" s="30">
        <v>12</v>
      </c>
      <c r="BI115" s="30"/>
    </row>
    <row r="116" spans="1:61" ht="12.75">
      <c r="A116" s="15">
        <v>111</v>
      </c>
      <c r="B116" s="16" t="s">
        <v>135</v>
      </c>
      <c r="C116" s="17">
        <v>4539.7</v>
      </c>
      <c r="D116" s="18"/>
      <c r="E116" s="19">
        <f t="shared" si="69"/>
        <v>81.86732975965462</v>
      </c>
      <c r="F116" s="20">
        <v>79263.13</v>
      </c>
      <c r="G116" s="21">
        <v>101.06</v>
      </c>
      <c r="H116" s="22">
        <v>97845.28</v>
      </c>
      <c r="I116" s="19">
        <f t="shared" si="70"/>
        <v>81.86732975965462</v>
      </c>
      <c r="J116" s="20">
        <v>79263.13</v>
      </c>
      <c r="K116" s="33">
        <v>208.43</v>
      </c>
      <c r="L116" s="36">
        <v>201799.84</v>
      </c>
      <c r="M116" s="19">
        <f t="shared" si="71"/>
        <v>81.86732975965462</v>
      </c>
      <c r="N116" s="20">
        <v>79263.13</v>
      </c>
      <c r="O116" s="25">
        <v>131.92</v>
      </c>
      <c r="P116" s="20">
        <v>127723.62</v>
      </c>
      <c r="Q116" s="19">
        <f t="shared" si="72"/>
        <v>81.86732975965462</v>
      </c>
      <c r="R116" s="20">
        <v>79263.13</v>
      </c>
      <c r="S116" s="33">
        <v>89.26</v>
      </c>
      <c r="T116" s="34">
        <v>86420.64</v>
      </c>
      <c r="U116" s="19">
        <f t="shared" si="73"/>
        <v>81.86732975965462</v>
      </c>
      <c r="V116" s="20">
        <v>79263.13</v>
      </c>
      <c r="W116" s="33">
        <v>11.39</v>
      </c>
      <c r="X116" s="34">
        <v>11027.68</v>
      </c>
      <c r="Y116" s="19">
        <f t="shared" si="74"/>
        <v>81.86732975965462</v>
      </c>
      <c r="Z116" s="20">
        <v>79263.13</v>
      </c>
      <c r="AA116" s="26">
        <v>0</v>
      </c>
      <c r="AB116" s="20">
        <v>0</v>
      </c>
      <c r="AC116" s="19">
        <f t="shared" si="75"/>
        <v>81.86732975965462</v>
      </c>
      <c r="AD116" s="20">
        <v>79263.13</v>
      </c>
      <c r="AE116" s="26">
        <v>0</v>
      </c>
      <c r="AF116" s="20">
        <v>0</v>
      </c>
      <c r="AG116" s="19">
        <f t="shared" si="76"/>
        <v>81.86732975965462</v>
      </c>
      <c r="AH116" s="20">
        <v>79263.13</v>
      </c>
      <c r="AI116" s="26">
        <v>0</v>
      </c>
      <c r="AJ116" s="20">
        <v>0</v>
      </c>
      <c r="AK116" s="19">
        <f t="shared" si="77"/>
        <v>81.86732975965462</v>
      </c>
      <c r="AL116" s="20">
        <v>79263.13</v>
      </c>
      <c r="AM116" s="26">
        <v>0</v>
      </c>
      <c r="AN116" s="20">
        <v>0</v>
      </c>
      <c r="AO116" s="19">
        <f t="shared" si="78"/>
        <v>81.86732975965462</v>
      </c>
      <c r="AP116" s="20">
        <v>79263.13</v>
      </c>
      <c r="AQ116" s="26">
        <v>16.16</v>
      </c>
      <c r="AR116" s="20">
        <v>15645.95</v>
      </c>
      <c r="AS116" s="19">
        <f t="shared" si="79"/>
        <v>81.86732975965462</v>
      </c>
      <c r="AT116" s="20">
        <v>79263.13</v>
      </c>
      <c r="AU116" s="26">
        <v>34.26</v>
      </c>
      <c r="AV116" s="20">
        <v>33170.19</v>
      </c>
      <c r="AW116" s="19">
        <f t="shared" si="80"/>
        <v>81.86732975965462</v>
      </c>
      <c r="AX116" s="20">
        <v>79263.13</v>
      </c>
      <c r="AY116" s="26">
        <v>71.13</v>
      </c>
      <c r="AZ116" s="20">
        <v>68867.35</v>
      </c>
      <c r="BA116" s="19">
        <f t="shared" si="62"/>
        <v>982.4079571158553</v>
      </c>
      <c r="BB116" s="20">
        <f t="shared" si="63"/>
        <v>951157.56</v>
      </c>
      <c r="BC116" s="27">
        <f t="shared" si="64"/>
        <v>0.012181605245574227</v>
      </c>
      <c r="BD116" s="26">
        <f t="shared" si="65"/>
        <v>663.6099999999999</v>
      </c>
      <c r="BE116" s="20">
        <f t="shared" si="66"/>
        <v>642500.5499999999</v>
      </c>
      <c r="BF116" s="28">
        <f t="shared" si="67"/>
        <v>318.7979571158554</v>
      </c>
      <c r="BG116" s="29">
        <f t="shared" si="68"/>
        <v>308657.0100000001</v>
      </c>
      <c r="BH116" s="30">
        <v>12</v>
      </c>
      <c r="BI116" s="30"/>
    </row>
    <row r="117" spans="1:61" ht="12.75">
      <c r="A117" s="15">
        <v>112</v>
      </c>
      <c r="B117" s="16" t="s">
        <v>136</v>
      </c>
      <c r="C117" s="31">
        <v>4584.2</v>
      </c>
      <c r="D117" s="32"/>
      <c r="E117" s="19">
        <f t="shared" si="69"/>
        <v>82.6698375318894</v>
      </c>
      <c r="F117" s="20">
        <v>80040.11</v>
      </c>
      <c r="G117" s="35">
        <v>245.28</v>
      </c>
      <c r="H117" s="36">
        <v>237477.64</v>
      </c>
      <c r="I117" s="19">
        <f t="shared" si="70"/>
        <v>82.6698375318894</v>
      </c>
      <c r="J117" s="20">
        <v>80040.11</v>
      </c>
      <c r="K117" s="23">
        <v>74.46</v>
      </c>
      <c r="L117" s="24">
        <v>72091.43</v>
      </c>
      <c r="M117" s="19">
        <f t="shared" si="71"/>
        <v>82.6698375318894</v>
      </c>
      <c r="N117" s="20">
        <v>80040.11</v>
      </c>
      <c r="O117" s="25">
        <v>133.69</v>
      </c>
      <c r="P117" s="20">
        <v>129437.32</v>
      </c>
      <c r="Q117" s="19">
        <f t="shared" si="72"/>
        <v>82.6698375318894</v>
      </c>
      <c r="R117" s="20">
        <v>80040.11</v>
      </c>
      <c r="S117" s="26">
        <v>80.71</v>
      </c>
      <c r="T117" s="20">
        <v>78142.61</v>
      </c>
      <c r="U117" s="19">
        <f t="shared" si="73"/>
        <v>82.65244425164482</v>
      </c>
      <c r="V117" s="20">
        <v>80023.27</v>
      </c>
      <c r="W117" s="26">
        <v>32.4</v>
      </c>
      <c r="X117" s="20">
        <v>31369.36</v>
      </c>
      <c r="Y117" s="19">
        <f t="shared" si="74"/>
        <v>82.6698375318894</v>
      </c>
      <c r="Z117" s="20">
        <v>80040.11</v>
      </c>
      <c r="AA117" s="26">
        <v>0</v>
      </c>
      <c r="AB117" s="20">
        <v>0</v>
      </c>
      <c r="AC117" s="19">
        <f t="shared" si="75"/>
        <v>82.6698375318894</v>
      </c>
      <c r="AD117" s="20">
        <v>80040.11</v>
      </c>
      <c r="AE117" s="26">
        <v>0</v>
      </c>
      <c r="AF117" s="20">
        <v>0</v>
      </c>
      <c r="AG117" s="19">
        <f t="shared" si="76"/>
        <v>82.6698375318894</v>
      </c>
      <c r="AH117" s="20">
        <v>80040.11</v>
      </c>
      <c r="AI117" s="26">
        <v>0</v>
      </c>
      <c r="AJ117" s="20">
        <v>0</v>
      </c>
      <c r="AK117" s="19">
        <f t="shared" si="77"/>
        <v>82.6698375318894</v>
      </c>
      <c r="AL117" s="20">
        <v>80040.11</v>
      </c>
      <c r="AM117" s="26">
        <v>0</v>
      </c>
      <c r="AN117" s="20">
        <v>0</v>
      </c>
      <c r="AO117" s="19">
        <f t="shared" si="78"/>
        <v>82.6698375318894</v>
      </c>
      <c r="AP117" s="20">
        <v>80040.11</v>
      </c>
      <c r="AQ117" s="26">
        <v>41.57</v>
      </c>
      <c r="AR117" s="20">
        <v>40247.66</v>
      </c>
      <c r="AS117" s="19">
        <f t="shared" si="79"/>
        <v>82.6698375318894</v>
      </c>
      <c r="AT117" s="20">
        <v>80040.11</v>
      </c>
      <c r="AU117" s="26">
        <v>68.69</v>
      </c>
      <c r="AV117" s="20">
        <v>66504.97</v>
      </c>
      <c r="AW117" s="19">
        <f t="shared" si="80"/>
        <v>82.6698375318894</v>
      </c>
      <c r="AX117" s="20">
        <v>80040.11</v>
      </c>
      <c r="AY117" s="26">
        <v>115.45</v>
      </c>
      <c r="AZ117" s="20">
        <v>111777.54</v>
      </c>
      <c r="BA117" s="19">
        <f t="shared" si="62"/>
        <v>992.020657102428</v>
      </c>
      <c r="BB117" s="20">
        <f t="shared" si="63"/>
        <v>960464.48</v>
      </c>
      <c r="BC117" s="27">
        <f t="shared" si="64"/>
        <v>0.014401822200892922</v>
      </c>
      <c r="BD117" s="26">
        <f t="shared" si="65"/>
        <v>792.25</v>
      </c>
      <c r="BE117" s="20">
        <f t="shared" si="66"/>
        <v>767048.53</v>
      </c>
      <c r="BF117" s="28">
        <f t="shared" si="67"/>
        <v>199.770657102428</v>
      </c>
      <c r="BG117" s="29">
        <f t="shared" si="68"/>
        <v>193415.94999999995</v>
      </c>
      <c r="BH117" s="30">
        <v>12</v>
      </c>
      <c r="BI117" s="30"/>
    </row>
    <row r="118" spans="1:61" ht="12.75">
      <c r="A118" s="15">
        <v>113</v>
      </c>
      <c r="B118" s="16" t="s">
        <v>137</v>
      </c>
      <c r="C118" s="31">
        <v>3341.3</v>
      </c>
      <c r="D118" s="32"/>
      <c r="E118" s="19">
        <f t="shared" si="69"/>
        <v>60.255858870676214</v>
      </c>
      <c r="F118" s="20">
        <v>58339.12</v>
      </c>
      <c r="G118" s="21">
        <v>120.19</v>
      </c>
      <c r="H118" s="22">
        <v>116366.76</v>
      </c>
      <c r="I118" s="19">
        <f t="shared" si="70"/>
        <v>60.255858870676214</v>
      </c>
      <c r="J118" s="20">
        <v>58339.12</v>
      </c>
      <c r="K118" s="23">
        <v>128.87</v>
      </c>
      <c r="L118" s="24">
        <v>124770.65</v>
      </c>
      <c r="M118" s="19">
        <f t="shared" si="71"/>
        <v>60.255858870676214</v>
      </c>
      <c r="N118" s="20">
        <v>58339.12</v>
      </c>
      <c r="O118" s="25">
        <v>105.2</v>
      </c>
      <c r="P118" s="20">
        <v>101853.59</v>
      </c>
      <c r="Q118" s="19">
        <f t="shared" si="72"/>
        <v>60.255858870676214</v>
      </c>
      <c r="R118" s="20">
        <v>58339.12</v>
      </c>
      <c r="S118" s="26">
        <v>66.59</v>
      </c>
      <c r="T118" s="20">
        <v>64471.77</v>
      </c>
      <c r="U118" s="19">
        <f t="shared" si="73"/>
        <v>60.255858870676214</v>
      </c>
      <c r="V118" s="20">
        <v>58339.12</v>
      </c>
      <c r="W118" s="26">
        <v>24.26</v>
      </c>
      <c r="X118" s="20">
        <v>23488.29</v>
      </c>
      <c r="Y118" s="19">
        <f t="shared" si="74"/>
        <v>60.255858870676214</v>
      </c>
      <c r="Z118" s="20">
        <v>58339.12</v>
      </c>
      <c r="AA118" s="26">
        <v>0</v>
      </c>
      <c r="AB118" s="20">
        <v>0</v>
      </c>
      <c r="AC118" s="19">
        <f t="shared" si="75"/>
        <v>60.255858870676214</v>
      </c>
      <c r="AD118" s="20">
        <v>58339.12</v>
      </c>
      <c r="AE118" s="26">
        <v>0</v>
      </c>
      <c r="AF118" s="20">
        <v>0</v>
      </c>
      <c r="AG118" s="19">
        <f t="shared" si="76"/>
        <v>60.255858870676214</v>
      </c>
      <c r="AH118" s="20">
        <v>58339.12</v>
      </c>
      <c r="AI118" s="26">
        <v>0</v>
      </c>
      <c r="AJ118" s="20">
        <v>0</v>
      </c>
      <c r="AK118" s="19">
        <f t="shared" si="77"/>
        <v>60.255858870676214</v>
      </c>
      <c r="AL118" s="20">
        <v>58339.12</v>
      </c>
      <c r="AM118" s="26">
        <v>0</v>
      </c>
      <c r="AN118" s="20">
        <v>0</v>
      </c>
      <c r="AO118" s="19">
        <f t="shared" si="78"/>
        <v>60.255858870676214</v>
      </c>
      <c r="AP118" s="20">
        <v>58339.12</v>
      </c>
      <c r="AQ118" s="26">
        <v>52.45</v>
      </c>
      <c r="AR118" s="20">
        <v>50781.56</v>
      </c>
      <c r="AS118" s="19">
        <f t="shared" si="79"/>
        <v>60.255858870676214</v>
      </c>
      <c r="AT118" s="20">
        <v>58339.12</v>
      </c>
      <c r="AU118" s="26">
        <v>62.62</v>
      </c>
      <c r="AV118" s="20">
        <v>60628.06</v>
      </c>
      <c r="AW118" s="19">
        <f t="shared" si="80"/>
        <v>60.255858870676214</v>
      </c>
      <c r="AX118" s="20">
        <v>58339.12</v>
      </c>
      <c r="AY118" s="26">
        <v>98.42</v>
      </c>
      <c r="AZ118" s="20">
        <v>95289.26</v>
      </c>
      <c r="BA118" s="19">
        <f t="shared" si="62"/>
        <v>723.0703064481146</v>
      </c>
      <c r="BB118" s="20">
        <f t="shared" si="63"/>
        <v>700069.4400000001</v>
      </c>
      <c r="BC118" s="27">
        <f t="shared" si="64"/>
        <v>0.01642574247548359</v>
      </c>
      <c r="BD118" s="26">
        <f t="shared" si="65"/>
        <v>658.5999999999999</v>
      </c>
      <c r="BE118" s="20">
        <f t="shared" si="66"/>
        <v>637649.94</v>
      </c>
      <c r="BF118" s="28">
        <f t="shared" si="67"/>
        <v>64.47030644811468</v>
      </c>
      <c r="BG118" s="29">
        <f t="shared" si="68"/>
        <v>62419.50000000012</v>
      </c>
      <c r="BH118" s="30">
        <v>12</v>
      </c>
      <c r="BI118" s="30"/>
    </row>
    <row r="119" spans="1:61" ht="12.75">
      <c r="A119" s="15">
        <v>114</v>
      </c>
      <c r="B119" s="16" t="s">
        <v>138</v>
      </c>
      <c r="C119" s="17">
        <v>4503</v>
      </c>
      <c r="D119" s="18"/>
      <c r="E119" s="19">
        <f t="shared" si="69"/>
        <v>81.20554849771221</v>
      </c>
      <c r="F119" s="20">
        <v>78622.4</v>
      </c>
      <c r="G119" s="35">
        <v>232.42</v>
      </c>
      <c r="H119" s="36">
        <v>225026.72</v>
      </c>
      <c r="I119" s="19">
        <f t="shared" si="70"/>
        <v>81.20554849771221</v>
      </c>
      <c r="J119" s="20">
        <v>78622.4</v>
      </c>
      <c r="K119" s="23">
        <v>74.3</v>
      </c>
      <c r="L119" s="24">
        <v>71936.52</v>
      </c>
      <c r="M119" s="19">
        <f t="shared" si="71"/>
        <v>81.20554849771221</v>
      </c>
      <c r="N119" s="20">
        <v>78622.4</v>
      </c>
      <c r="O119" s="40">
        <v>66.8</v>
      </c>
      <c r="P119" s="34">
        <v>64675.09</v>
      </c>
      <c r="Q119" s="19">
        <f t="shared" si="72"/>
        <v>81.20554849771221</v>
      </c>
      <c r="R119" s="20">
        <v>78622.4</v>
      </c>
      <c r="S119" s="26">
        <v>58.71</v>
      </c>
      <c r="T119" s="20">
        <v>56842.43</v>
      </c>
      <c r="U119" s="19">
        <f t="shared" si="73"/>
        <v>81.20554849771221</v>
      </c>
      <c r="V119" s="20">
        <v>78622.4</v>
      </c>
      <c r="W119" s="26">
        <v>19.07</v>
      </c>
      <c r="X119" s="20">
        <v>18463.38</v>
      </c>
      <c r="Y119" s="19">
        <f t="shared" si="74"/>
        <v>81.20554849771221</v>
      </c>
      <c r="Z119" s="20">
        <v>78622.4</v>
      </c>
      <c r="AA119" s="26">
        <v>0</v>
      </c>
      <c r="AB119" s="20">
        <v>0</v>
      </c>
      <c r="AC119" s="19">
        <f t="shared" si="75"/>
        <v>81.20554849771221</v>
      </c>
      <c r="AD119" s="20">
        <v>78622.4</v>
      </c>
      <c r="AE119" s="26">
        <v>0</v>
      </c>
      <c r="AF119" s="20">
        <v>0</v>
      </c>
      <c r="AG119" s="19">
        <f t="shared" si="76"/>
        <v>81.20554849771221</v>
      </c>
      <c r="AH119" s="20">
        <v>78622.4</v>
      </c>
      <c r="AI119" s="26">
        <v>0</v>
      </c>
      <c r="AJ119" s="20">
        <v>0</v>
      </c>
      <c r="AK119" s="19">
        <f t="shared" si="77"/>
        <v>81.20554849771221</v>
      </c>
      <c r="AL119" s="20">
        <v>78622.4</v>
      </c>
      <c r="AM119" s="26">
        <v>0</v>
      </c>
      <c r="AN119" s="20">
        <v>0</v>
      </c>
      <c r="AO119" s="19">
        <f t="shared" si="78"/>
        <v>81.20554849771221</v>
      </c>
      <c r="AP119" s="20">
        <v>78622.4</v>
      </c>
      <c r="AQ119" s="26">
        <v>48.36</v>
      </c>
      <c r="AR119" s="20">
        <v>46821.67</v>
      </c>
      <c r="AS119" s="19">
        <f t="shared" si="79"/>
        <v>81.20554849771221</v>
      </c>
      <c r="AT119" s="20">
        <v>78622.4</v>
      </c>
      <c r="AU119" s="26">
        <v>65.06</v>
      </c>
      <c r="AV119" s="20">
        <v>62990.44</v>
      </c>
      <c r="AW119" s="19">
        <f t="shared" si="80"/>
        <v>81.20554849771221</v>
      </c>
      <c r="AX119" s="20">
        <v>78622.4</v>
      </c>
      <c r="AY119" s="26">
        <v>111.24</v>
      </c>
      <c r="AZ119" s="20">
        <v>107701.46</v>
      </c>
      <c r="BA119" s="19">
        <f t="shared" si="62"/>
        <v>974.4665819725468</v>
      </c>
      <c r="BB119" s="20">
        <f t="shared" si="63"/>
        <v>943468.8000000002</v>
      </c>
      <c r="BC119" s="27">
        <f t="shared" si="64"/>
        <v>0.012509438152342884</v>
      </c>
      <c r="BD119" s="26">
        <f t="shared" si="65"/>
        <v>675.96</v>
      </c>
      <c r="BE119" s="20">
        <f t="shared" si="66"/>
        <v>654457.71</v>
      </c>
      <c r="BF119" s="28">
        <f t="shared" si="67"/>
        <v>298.50658197254677</v>
      </c>
      <c r="BG119" s="29">
        <f t="shared" si="68"/>
        <v>289011.0900000002</v>
      </c>
      <c r="BH119" s="30">
        <v>12</v>
      </c>
      <c r="BI119" s="30"/>
    </row>
    <row r="120" spans="1:61" ht="12.75">
      <c r="A120" s="15">
        <v>115</v>
      </c>
      <c r="B120" s="16" t="s">
        <v>139</v>
      </c>
      <c r="C120" s="17">
        <v>3541.4</v>
      </c>
      <c r="D120" s="18"/>
      <c r="E120" s="19">
        <f t="shared" si="69"/>
        <v>63.864334479802515</v>
      </c>
      <c r="F120" s="20">
        <v>61832.81</v>
      </c>
      <c r="G120" s="21">
        <v>99.24</v>
      </c>
      <c r="H120" s="22">
        <v>96083.18</v>
      </c>
      <c r="I120" s="19">
        <f t="shared" si="70"/>
        <v>63.864334479802515</v>
      </c>
      <c r="J120" s="20">
        <v>61832.81</v>
      </c>
      <c r="K120" s="33">
        <v>191.82</v>
      </c>
      <c r="L120" s="36">
        <v>185718.21</v>
      </c>
      <c r="M120" s="19">
        <f t="shared" si="71"/>
        <v>63.864334479802515</v>
      </c>
      <c r="N120" s="20">
        <v>61832.81</v>
      </c>
      <c r="O120" s="40">
        <v>66.59</v>
      </c>
      <c r="P120" s="34">
        <v>64471.77</v>
      </c>
      <c r="Q120" s="19">
        <f t="shared" si="72"/>
        <v>63.864334479802515</v>
      </c>
      <c r="R120" s="20">
        <v>61832.81</v>
      </c>
      <c r="S120" s="33">
        <v>39.36</v>
      </c>
      <c r="T120" s="34">
        <v>38107.96</v>
      </c>
      <c r="U120" s="19">
        <f t="shared" si="73"/>
        <v>63.864334479802515</v>
      </c>
      <c r="V120" s="20">
        <v>61832.81</v>
      </c>
      <c r="W120" s="33">
        <v>10.37</v>
      </c>
      <c r="X120" s="34">
        <v>10040.13</v>
      </c>
      <c r="Y120" s="19">
        <f t="shared" si="74"/>
        <v>63.864334479802515</v>
      </c>
      <c r="Z120" s="20">
        <v>61832.81</v>
      </c>
      <c r="AA120" s="26">
        <v>0</v>
      </c>
      <c r="AB120" s="20">
        <v>0</v>
      </c>
      <c r="AC120" s="19">
        <f t="shared" si="75"/>
        <v>63.864334479802515</v>
      </c>
      <c r="AD120" s="20">
        <v>61832.81</v>
      </c>
      <c r="AE120" s="26">
        <v>0</v>
      </c>
      <c r="AF120" s="20">
        <v>0</v>
      </c>
      <c r="AG120" s="19">
        <f t="shared" si="76"/>
        <v>63.864334479802515</v>
      </c>
      <c r="AH120" s="20">
        <v>61832.81</v>
      </c>
      <c r="AI120" s="26">
        <v>0</v>
      </c>
      <c r="AJ120" s="20">
        <v>0</v>
      </c>
      <c r="AK120" s="19">
        <f t="shared" si="77"/>
        <v>63.864334479802515</v>
      </c>
      <c r="AL120" s="20">
        <v>61832.81</v>
      </c>
      <c r="AM120" s="26">
        <v>0</v>
      </c>
      <c r="AN120" s="20">
        <v>0</v>
      </c>
      <c r="AO120" s="19">
        <f t="shared" si="78"/>
        <v>63.864334479802515</v>
      </c>
      <c r="AP120" s="20">
        <v>61832.81</v>
      </c>
      <c r="AQ120" s="26">
        <v>38.62</v>
      </c>
      <c r="AR120" s="20">
        <v>37391.5</v>
      </c>
      <c r="AS120" s="19">
        <f t="shared" si="79"/>
        <v>63.864334479802515</v>
      </c>
      <c r="AT120" s="20">
        <v>61832.81</v>
      </c>
      <c r="AU120" s="26">
        <v>51.32</v>
      </c>
      <c r="AV120" s="20">
        <v>49687.51</v>
      </c>
      <c r="AW120" s="19">
        <f t="shared" si="80"/>
        <v>63.864334479802515</v>
      </c>
      <c r="AX120" s="20">
        <v>61832.81</v>
      </c>
      <c r="AY120" s="26">
        <v>91.07</v>
      </c>
      <c r="AZ120" s="20">
        <v>88173.06</v>
      </c>
      <c r="BA120" s="19">
        <f t="shared" si="62"/>
        <v>766.3720137576303</v>
      </c>
      <c r="BB120" s="20">
        <f t="shared" si="63"/>
        <v>741993.7200000002</v>
      </c>
      <c r="BC120" s="27">
        <f t="shared" si="64"/>
        <v>0.013845513073925566</v>
      </c>
      <c r="BD120" s="26">
        <f t="shared" si="65"/>
        <v>588.39</v>
      </c>
      <c r="BE120" s="20">
        <f t="shared" si="66"/>
        <v>569673.3200000001</v>
      </c>
      <c r="BF120" s="28">
        <f t="shared" si="67"/>
        <v>177.98201375763028</v>
      </c>
      <c r="BG120" s="29">
        <f t="shared" si="68"/>
        <v>172320.40000000014</v>
      </c>
      <c r="BH120" s="30">
        <v>12</v>
      </c>
      <c r="BI120" s="30"/>
    </row>
    <row r="121" spans="1:61" ht="12.75">
      <c r="A121" s="15">
        <v>116</v>
      </c>
      <c r="B121" s="16" t="s">
        <v>140</v>
      </c>
      <c r="C121" s="17">
        <v>3332.7</v>
      </c>
      <c r="D121" s="18"/>
      <c r="E121" s="19">
        <f t="shared" si="69"/>
        <v>60.100786002747405</v>
      </c>
      <c r="F121" s="20">
        <v>58188.98</v>
      </c>
      <c r="G121" s="35">
        <v>177.43</v>
      </c>
      <c r="H121" s="36">
        <v>171785.95</v>
      </c>
      <c r="I121" s="19">
        <f t="shared" si="70"/>
        <v>60.100786002747405</v>
      </c>
      <c r="J121" s="20">
        <v>58188.98</v>
      </c>
      <c r="K121" s="23">
        <v>22.99</v>
      </c>
      <c r="L121" s="24">
        <v>22258.69</v>
      </c>
      <c r="M121" s="19">
        <f t="shared" si="71"/>
        <v>60.100786002747405</v>
      </c>
      <c r="N121" s="20">
        <v>58188.98</v>
      </c>
      <c r="O121" s="40">
        <v>51.5</v>
      </c>
      <c r="P121" s="34">
        <v>49861.78</v>
      </c>
      <c r="Q121" s="19">
        <f t="shared" si="72"/>
        <v>60.100786002747405</v>
      </c>
      <c r="R121" s="20">
        <v>58188.98</v>
      </c>
      <c r="S121" s="26">
        <v>54.05</v>
      </c>
      <c r="T121" s="20">
        <v>52330.67</v>
      </c>
      <c r="U121" s="19">
        <f t="shared" si="73"/>
        <v>60.100786002747405</v>
      </c>
      <c r="V121" s="20">
        <v>58188.98</v>
      </c>
      <c r="W121" s="26">
        <v>22.7</v>
      </c>
      <c r="X121" s="20">
        <v>21977.91</v>
      </c>
      <c r="Y121" s="19">
        <f t="shared" si="74"/>
        <v>60.100786002747405</v>
      </c>
      <c r="Z121" s="20">
        <v>58188.98</v>
      </c>
      <c r="AA121" s="26">
        <v>0</v>
      </c>
      <c r="AB121" s="20">
        <v>0</v>
      </c>
      <c r="AC121" s="19">
        <f t="shared" si="75"/>
        <v>60.100786002747405</v>
      </c>
      <c r="AD121" s="20">
        <v>58188.98</v>
      </c>
      <c r="AE121" s="26">
        <v>0</v>
      </c>
      <c r="AF121" s="20">
        <v>0</v>
      </c>
      <c r="AG121" s="19">
        <f t="shared" si="76"/>
        <v>60.100786002747405</v>
      </c>
      <c r="AH121" s="20">
        <v>58188.98</v>
      </c>
      <c r="AI121" s="26">
        <v>0</v>
      </c>
      <c r="AJ121" s="20">
        <v>0</v>
      </c>
      <c r="AK121" s="19">
        <f t="shared" si="77"/>
        <v>60.100786002747405</v>
      </c>
      <c r="AL121" s="20">
        <v>58188.98</v>
      </c>
      <c r="AM121" s="26">
        <v>0</v>
      </c>
      <c r="AN121" s="20">
        <v>0</v>
      </c>
      <c r="AO121" s="19">
        <f t="shared" si="78"/>
        <v>60.100786002747405</v>
      </c>
      <c r="AP121" s="20">
        <v>58188.98</v>
      </c>
      <c r="AQ121" s="26">
        <v>36.53</v>
      </c>
      <c r="AR121" s="20">
        <v>35367.98</v>
      </c>
      <c r="AS121" s="19">
        <f t="shared" si="79"/>
        <v>60.100786002747405</v>
      </c>
      <c r="AT121" s="20">
        <v>58188.98</v>
      </c>
      <c r="AU121" s="26">
        <v>54.21</v>
      </c>
      <c r="AV121" s="20">
        <v>52485.58</v>
      </c>
      <c r="AW121" s="19">
        <f t="shared" si="80"/>
        <v>60.100786002747405</v>
      </c>
      <c r="AX121" s="20">
        <v>58188.98</v>
      </c>
      <c r="AY121" s="26">
        <v>88.91</v>
      </c>
      <c r="AZ121" s="20">
        <v>86081.77</v>
      </c>
      <c r="BA121" s="19">
        <f t="shared" si="62"/>
        <v>721.209432032969</v>
      </c>
      <c r="BB121" s="20">
        <f t="shared" si="63"/>
        <v>698267.7599999999</v>
      </c>
      <c r="BC121" s="27">
        <f t="shared" si="64"/>
        <v>0.012710414978845981</v>
      </c>
      <c r="BD121" s="26">
        <f t="shared" si="65"/>
        <v>508.32000000000005</v>
      </c>
      <c r="BE121" s="20">
        <f t="shared" si="66"/>
        <v>492150.33</v>
      </c>
      <c r="BF121" s="28">
        <f t="shared" si="67"/>
        <v>212.8894320329689</v>
      </c>
      <c r="BG121" s="29">
        <f t="shared" si="68"/>
        <v>206117.42999999988</v>
      </c>
      <c r="BH121" s="30">
        <v>12</v>
      </c>
      <c r="BI121" s="30"/>
    </row>
    <row r="122" spans="1:61" ht="12.75">
      <c r="A122" s="15">
        <v>117</v>
      </c>
      <c r="B122" s="16" t="s">
        <v>141</v>
      </c>
      <c r="C122" s="17">
        <v>6809.2</v>
      </c>
      <c r="D122" s="18"/>
      <c r="E122" s="19">
        <f t="shared" si="69"/>
        <v>122.79475103027298</v>
      </c>
      <c r="F122" s="20">
        <v>118888.65</v>
      </c>
      <c r="G122" s="21">
        <v>199.71</v>
      </c>
      <c r="H122" s="22">
        <v>193357.22</v>
      </c>
      <c r="I122" s="19">
        <f t="shared" si="70"/>
        <v>122.79475103027298</v>
      </c>
      <c r="J122" s="20">
        <v>118888.65</v>
      </c>
      <c r="K122" s="23">
        <v>217.84</v>
      </c>
      <c r="L122" s="24">
        <v>210910.51</v>
      </c>
      <c r="M122" s="19">
        <f t="shared" si="71"/>
        <v>122.79475103027298</v>
      </c>
      <c r="N122" s="20">
        <v>118888.65</v>
      </c>
      <c r="O122" s="40">
        <v>78.95</v>
      </c>
      <c r="P122" s="34">
        <v>76438.6</v>
      </c>
      <c r="Q122" s="19">
        <f t="shared" si="72"/>
        <v>122.79475103027298</v>
      </c>
      <c r="R122" s="20">
        <v>118888.65</v>
      </c>
      <c r="S122" s="33">
        <v>46.22</v>
      </c>
      <c r="T122" s="34">
        <v>44749.74</v>
      </c>
      <c r="U122" s="19">
        <f t="shared" si="73"/>
        <v>122.79475103027298</v>
      </c>
      <c r="V122" s="20">
        <v>118888.65</v>
      </c>
      <c r="W122" s="33">
        <v>12.17</v>
      </c>
      <c r="X122" s="34">
        <v>11782.87</v>
      </c>
      <c r="Y122" s="19">
        <f t="shared" si="74"/>
        <v>122.79475103027298</v>
      </c>
      <c r="Z122" s="20">
        <v>118888.65</v>
      </c>
      <c r="AA122" s="26">
        <v>0</v>
      </c>
      <c r="AB122" s="20">
        <v>0</v>
      </c>
      <c r="AC122" s="19">
        <f t="shared" si="75"/>
        <v>122.79475103027298</v>
      </c>
      <c r="AD122" s="20">
        <v>118888.65</v>
      </c>
      <c r="AE122" s="26">
        <v>0</v>
      </c>
      <c r="AF122" s="20">
        <v>0</v>
      </c>
      <c r="AG122" s="19">
        <f t="shared" si="76"/>
        <v>122.79475103027298</v>
      </c>
      <c r="AH122" s="20">
        <v>118888.65</v>
      </c>
      <c r="AI122" s="26">
        <v>0</v>
      </c>
      <c r="AJ122" s="20">
        <v>0</v>
      </c>
      <c r="AK122" s="19">
        <f t="shared" si="77"/>
        <v>122.79475103027298</v>
      </c>
      <c r="AL122" s="20">
        <v>118888.65</v>
      </c>
      <c r="AM122" s="26">
        <v>0</v>
      </c>
      <c r="AN122" s="20">
        <v>0</v>
      </c>
      <c r="AO122" s="19">
        <f t="shared" si="78"/>
        <v>122.79475103027298</v>
      </c>
      <c r="AP122" s="20">
        <v>118888.65</v>
      </c>
      <c r="AQ122" s="26">
        <v>58.93</v>
      </c>
      <c r="AR122" s="20">
        <v>57055.44</v>
      </c>
      <c r="AS122" s="19">
        <f t="shared" si="79"/>
        <v>122.79475103027298</v>
      </c>
      <c r="AT122" s="20">
        <v>118888.65</v>
      </c>
      <c r="AU122" s="26">
        <v>83.76</v>
      </c>
      <c r="AV122" s="20">
        <v>81095.59</v>
      </c>
      <c r="AW122" s="19">
        <f t="shared" si="80"/>
        <v>122.79475103027298</v>
      </c>
      <c r="AX122" s="20">
        <v>118888.65</v>
      </c>
      <c r="AY122" s="26">
        <v>167.91</v>
      </c>
      <c r="AZ122" s="20">
        <v>162568.78</v>
      </c>
      <c r="BA122" s="19">
        <f t="shared" si="62"/>
        <v>1473.5370123632756</v>
      </c>
      <c r="BB122" s="20">
        <f t="shared" si="63"/>
        <v>1426663.7999999998</v>
      </c>
      <c r="BC122" s="27">
        <f t="shared" si="64"/>
        <v>0.010592164522508761</v>
      </c>
      <c r="BD122" s="26">
        <f t="shared" si="65"/>
        <v>865.4899999999999</v>
      </c>
      <c r="BE122" s="20">
        <f t="shared" si="66"/>
        <v>837958.7499999999</v>
      </c>
      <c r="BF122" s="28">
        <f t="shared" si="67"/>
        <v>608.0470123632757</v>
      </c>
      <c r="BG122" s="29">
        <f t="shared" si="68"/>
        <v>588705.0499999999</v>
      </c>
      <c r="BH122" s="30">
        <v>12</v>
      </c>
      <c r="BI122" s="30"/>
    </row>
    <row r="123" spans="1:61" ht="12.75">
      <c r="A123" s="15">
        <v>118</v>
      </c>
      <c r="B123" s="16" t="s">
        <v>142</v>
      </c>
      <c r="C123" s="31">
        <v>4913.7</v>
      </c>
      <c r="D123" s="32"/>
      <c r="E123" s="19">
        <f t="shared" si="69"/>
        <v>88.61194600233425</v>
      </c>
      <c r="F123" s="20">
        <v>85793.2</v>
      </c>
      <c r="G123" s="35">
        <v>365.11</v>
      </c>
      <c r="H123" s="36">
        <v>353495.85</v>
      </c>
      <c r="I123" s="19">
        <f t="shared" si="70"/>
        <v>88.61194600233425</v>
      </c>
      <c r="J123" s="20">
        <v>85793.2</v>
      </c>
      <c r="K123" s="23">
        <v>89.61</v>
      </c>
      <c r="L123" s="24">
        <v>86759.5</v>
      </c>
      <c r="M123" s="19">
        <f t="shared" si="71"/>
        <v>88.61194600233425</v>
      </c>
      <c r="N123" s="20">
        <v>85793.2</v>
      </c>
      <c r="O123" s="25">
        <v>146.78</v>
      </c>
      <c r="P123" s="20">
        <v>142110.93</v>
      </c>
      <c r="Q123" s="19">
        <f t="shared" si="72"/>
        <v>88.61194600233425</v>
      </c>
      <c r="R123" s="20">
        <v>85793.2</v>
      </c>
      <c r="S123" s="26">
        <v>79.45</v>
      </c>
      <c r="T123" s="20">
        <v>76922.7</v>
      </c>
      <c r="U123" s="19">
        <f t="shared" si="73"/>
        <v>88.61194600233425</v>
      </c>
      <c r="V123" s="20">
        <v>85793.2</v>
      </c>
      <c r="W123" s="26">
        <v>32.93</v>
      </c>
      <c r="X123" s="20">
        <v>31882.5</v>
      </c>
      <c r="Y123" s="19">
        <f t="shared" si="74"/>
        <v>88.61194600233425</v>
      </c>
      <c r="Z123" s="20">
        <v>85793.2</v>
      </c>
      <c r="AA123" s="26">
        <v>0</v>
      </c>
      <c r="AB123" s="20">
        <v>0</v>
      </c>
      <c r="AC123" s="19">
        <f t="shared" si="75"/>
        <v>88.61194600233425</v>
      </c>
      <c r="AD123" s="20">
        <v>85793.2</v>
      </c>
      <c r="AE123" s="26">
        <v>0</v>
      </c>
      <c r="AF123" s="20">
        <v>0</v>
      </c>
      <c r="AG123" s="19">
        <f t="shared" si="76"/>
        <v>88.61194600233425</v>
      </c>
      <c r="AH123" s="20">
        <v>85793.2</v>
      </c>
      <c r="AI123" s="26">
        <v>0</v>
      </c>
      <c r="AJ123" s="20">
        <v>0</v>
      </c>
      <c r="AK123" s="19">
        <f t="shared" si="77"/>
        <v>88.61194600233425</v>
      </c>
      <c r="AL123" s="20">
        <v>85793.2</v>
      </c>
      <c r="AM123" s="26">
        <v>0</v>
      </c>
      <c r="AN123" s="20">
        <v>0</v>
      </c>
      <c r="AO123" s="19">
        <f t="shared" si="78"/>
        <v>88.61194600233425</v>
      </c>
      <c r="AP123" s="20">
        <v>85793.2</v>
      </c>
      <c r="AQ123" s="26">
        <v>51.64</v>
      </c>
      <c r="AR123" s="20">
        <v>49997.33</v>
      </c>
      <c r="AS123" s="19">
        <f t="shared" si="79"/>
        <v>88.61194600233425</v>
      </c>
      <c r="AT123" s="20">
        <v>85793.2</v>
      </c>
      <c r="AU123" s="26">
        <v>85.12</v>
      </c>
      <c r="AV123" s="20">
        <v>82412.33</v>
      </c>
      <c r="AW123" s="19">
        <f t="shared" si="80"/>
        <v>88.61194600233425</v>
      </c>
      <c r="AX123" s="20">
        <v>85793.2</v>
      </c>
      <c r="AY123" s="26">
        <v>130.09</v>
      </c>
      <c r="AZ123" s="20">
        <v>125951.84</v>
      </c>
      <c r="BA123" s="19">
        <f t="shared" si="62"/>
        <v>1063.3433520280107</v>
      </c>
      <c r="BB123" s="20">
        <f t="shared" si="63"/>
        <v>1029518.3999999998</v>
      </c>
      <c r="BC123" s="27">
        <f t="shared" si="64"/>
        <v>0.016632578301483607</v>
      </c>
      <c r="BD123" s="26">
        <f t="shared" si="65"/>
        <v>980.73</v>
      </c>
      <c r="BE123" s="20">
        <f t="shared" si="66"/>
        <v>949532.9799999999</v>
      </c>
      <c r="BF123" s="28">
        <f t="shared" si="67"/>
        <v>82.6133520280107</v>
      </c>
      <c r="BG123" s="29">
        <f t="shared" si="68"/>
        <v>79985.41999999993</v>
      </c>
      <c r="BH123" s="30">
        <v>12</v>
      </c>
      <c r="BI123" s="30"/>
    </row>
    <row r="124" spans="1:61" ht="12.75">
      <c r="A124" s="15">
        <v>119</v>
      </c>
      <c r="B124" s="16" t="s">
        <v>143</v>
      </c>
      <c r="C124" s="31">
        <v>13488.46</v>
      </c>
      <c r="D124" s="32"/>
      <c r="E124" s="19">
        <f t="shared" si="69"/>
        <v>0</v>
      </c>
      <c r="F124" s="20">
        <v>0</v>
      </c>
      <c r="G124" s="21">
        <v>0</v>
      </c>
      <c r="H124" s="22">
        <v>0</v>
      </c>
      <c r="I124" s="19">
        <f t="shared" si="70"/>
        <v>0</v>
      </c>
      <c r="J124" s="20">
        <v>0</v>
      </c>
      <c r="K124" s="23">
        <v>0</v>
      </c>
      <c r="L124" s="24">
        <v>0</v>
      </c>
      <c r="M124" s="19">
        <f t="shared" si="71"/>
        <v>0</v>
      </c>
      <c r="N124" s="20">
        <v>0</v>
      </c>
      <c r="O124" s="25">
        <v>0</v>
      </c>
      <c r="P124" s="20">
        <v>0</v>
      </c>
      <c r="Q124" s="19">
        <f t="shared" si="72"/>
        <v>0</v>
      </c>
      <c r="R124" s="20">
        <v>0</v>
      </c>
      <c r="S124" s="26">
        <v>0</v>
      </c>
      <c r="T124" s="20">
        <v>0</v>
      </c>
      <c r="U124" s="19">
        <f t="shared" si="73"/>
        <v>0</v>
      </c>
      <c r="V124" s="20">
        <v>0</v>
      </c>
      <c r="W124" s="26">
        <v>0</v>
      </c>
      <c r="X124" s="20">
        <v>0</v>
      </c>
      <c r="Y124" s="19">
        <f t="shared" si="74"/>
        <v>218.82504467098403</v>
      </c>
      <c r="Z124" s="20">
        <v>211864.22</v>
      </c>
      <c r="AA124" s="50">
        <f>AB124/1.18/820.5</f>
        <v>113.36767576612029</v>
      </c>
      <c r="AB124" s="51">
        <v>109761.45</v>
      </c>
      <c r="AC124" s="19">
        <f t="shared" si="75"/>
        <v>218.82504467098403</v>
      </c>
      <c r="AD124" s="20">
        <v>211864.22</v>
      </c>
      <c r="AE124" s="50">
        <f>AF124/1.18/820.5</f>
        <v>113.36767576612029</v>
      </c>
      <c r="AF124" s="51">
        <v>109761.45</v>
      </c>
      <c r="AG124" s="19">
        <f t="shared" si="76"/>
        <v>215.90185810636342</v>
      </c>
      <c r="AH124" s="20">
        <v>209034.02</v>
      </c>
      <c r="AI124" s="50">
        <f>AJ124/1.18/820.5</f>
        <v>113.36767576612029</v>
      </c>
      <c r="AJ124" s="51">
        <v>109761.45</v>
      </c>
      <c r="AK124" s="19">
        <f t="shared" si="77"/>
        <v>217.85064914944383</v>
      </c>
      <c r="AL124" s="20">
        <v>210920.82</v>
      </c>
      <c r="AM124" s="50">
        <f>AN124/1.18/820.5</f>
        <v>113.36766543756909</v>
      </c>
      <c r="AN124" s="51">
        <v>109761.44</v>
      </c>
      <c r="AO124" s="19">
        <f t="shared" si="78"/>
        <v>207.6746506367552</v>
      </c>
      <c r="AP124" s="20">
        <v>201068.52</v>
      </c>
      <c r="AQ124" s="26">
        <v>123.64</v>
      </c>
      <c r="AR124" s="20">
        <v>119707.01</v>
      </c>
      <c r="AS124" s="19">
        <f t="shared" si="79"/>
        <v>215.8154494469061</v>
      </c>
      <c r="AT124" s="20">
        <v>208950.36</v>
      </c>
      <c r="AU124" s="26">
        <v>192.37</v>
      </c>
      <c r="AV124" s="20">
        <v>186250.71</v>
      </c>
      <c r="AW124" s="19">
        <f t="shared" si="80"/>
        <v>215.8154494469061</v>
      </c>
      <c r="AX124" s="20">
        <v>208950.36</v>
      </c>
      <c r="AY124" s="26">
        <v>309.03</v>
      </c>
      <c r="AZ124" s="20">
        <v>299199.76</v>
      </c>
      <c r="BA124" s="19">
        <f t="shared" si="62"/>
        <v>1510.7081461283426</v>
      </c>
      <c r="BB124" s="20">
        <f t="shared" si="63"/>
        <v>1462652.52</v>
      </c>
      <c r="BC124" s="27">
        <f t="shared" si="64"/>
        <v>0.011422575750317892</v>
      </c>
      <c r="BD124" s="26">
        <f t="shared" si="65"/>
        <v>1078.51069273593</v>
      </c>
      <c r="BE124" s="20">
        <f t="shared" si="66"/>
        <v>1044203.2699999999</v>
      </c>
      <c r="BF124" s="28">
        <f t="shared" si="67"/>
        <v>432.1974533924126</v>
      </c>
      <c r="BG124" s="29">
        <f t="shared" si="68"/>
        <v>418449.2500000001</v>
      </c>
      <c r="BH124" s="43">
        <v>7</v>
      </c>
      <c r="BI124" s="44">
        <v>40330</v>
      </c>
    </row>
    <row r="125" spans="1:61" ht="12.75">
      <c r="A125" s="15">
        <v>120</v>
      </c>
      <c r="B125" s="16" t="s">
        <v>144</v>
      </c>
      <c r="C125" s="31">
        <v>7720.2</v>
      </c>
      <c r="D125" s="32"/>
      <c r="E125" s="19">
        <f t="shared" si="69"/>
        <v>139.2233549200054</v>
      </c>
      <c r="F125" s="20">
        <v>134794.66</v>
      </c>
      <c r="G125" s="35">
        <f>509.69+0.998</f>
        <v>510.688</v>
      </c>
      <c r="H125" s="36">
        <v>494443.01</v>
      </c>
      <c r="I125" s="19">
        <f t="shared" si="70"/>
        <v>139.2233549200054</v>
      </c>
      <c r="J125" s="20">
        <v>134794.66</v>
      </c>
      <c r="K125" s="23">
        <v>132.9</v>
      </c>
      <c r="L125" s="24">
        <v>128672.45</v>
      </c>
      <c r="M125" s="19">
        <f t="shared" si="71"/>
        <v>139.2233549200054</v>
      </c>
      <c r="N125" s="20">
        <v>134794.66</v>
      </c>
      <c r="O125" s="25">
        <v>213.81</v>
      </c>
      <c r="P125" s="20">
        <v>207008.7</v>
      </c>
      <c r="Q125" s="19">
        <f t="shared" si="72"/>
        <v>139.2233549200054</v>
      </c>
      <c r="R125" s="20">
        <v>134794.66</v>
      </c>
      <c r="S125" s="26">
        <v>106.664</v>
      </c>
      <c r="T125" s="20">
        <v>103271.02</v>
      </c>
      <c r="U125" s="19">
        <f t="shared" si="73"/>
        <v>139.2233549200054</v>
      </c>
      <c r="V125" s="20">
        <v>134794.66</v>
      </c>
      <c r="W125" s="26">
        <v>42.51</v>
      </c>
      <c r="X125" s="20">
        <v>41157.76</v>
      </c>
      <c r="Y125" s="19">
        <f t="shared" si="74"/>
        <v>139.2233549200054</v>
      </c>
      <c r="Z125" s="20">
        <v>134794.66</v>
      </c>
      <c r="AA125" s="26">
        <v>0</v>
      </c>
      <c r="AB125" s="20">
        <v>0</v>
      </c>
      <c r="AC125" s="19">
        <f t="shared" si="75"/>
        <v>139.2233549200054</v>
      </c>
      <c r="AD125" s="20">
        <v>134794.66</v>
      </c>
      <c r="AE125" s="26">
        <v>0</v>
      </c>
      <c r="AF125" s="20">
        <v>0</v>
      </c>
      <c r="AG125" s="19">
        <f t="shared" si="76"/>
        <v>139.2233549200054</v>
      </c>
      <c r="AH125" s="20">
        <v>134794.66</v>
      </c>
      <c r="AI125" s="26">
        <v>0</v>
      </c>
      <c r="AJ125" s="20">
        <v>0</v>
      </c>
      <c r="AK125" s="19">
        <f t="shared" si="77"/>
        <v>139.2233549200054</v>
      </c>
      <c r="AL125" s="20">
        <v>134794.66</v>
      </c>
      <c r="AM125" s="26">
        <v>0</v>
      </c>
      <c r="AN125" s="20">
        <v>0</v>
      </c>
      <c r="AO125" s="19">
        <f t="shared" si="78"/>
        <v>139.2233549200054</v>
      </c>
      <c r="AP125" s="20">
        <v>134794.66</v>
      </c>
      <c r="AQ125" s="26">
        <v>71.75</v>
      </c>
      <c r="AR125" s="20">
        <v>69467.63</v>
      </c>
      <c r="AS125" s="19">
        <f t="shared" si="79"/>
        <v>139.2233549200054</v>
      </c>
      <c r="AT125" s="20">
        <v>134794.66</v>
      </c>
      <c r="AU125" s="26">
        <v>120.37299999999999</v>
      </c>
      <c r="AV125" s="20">
        <v>116543.93</v>
      </c>
      <c r="AW125" s="19">
        <f t="shared" si="80"/>
        <v>139.2233549200054</v>
      </c>
      <c r="AX125" s="20">
        <v>134794.66</v>
      </c>
      <c r="AY125" s="26">
        <v>194.2</v>
      </c>
      <c r="AZ125" s="20">
        <v>188022.5</v>
      </c>
      <c r="BA125" s="19">
        <f t="shared" si="62"/>
        <v>1670.680259040065</v>
      </c>
      <c r="BB125" s="20">
        <f t="shared" si="63"/>
        <v>1617535.9199999997</v>
      </c>
      <c r="BC125" s="27">
        <f t="shared" si="64"/>
        <v>0.01503517827690129</v>
      </c>
      <c r="BD125" s="26">
        <f t="shared" si="65"/>
        <v>1392.895</v>
      </c>
      <c r="BE125" s="20">
        <f t="shared" si="66"/>
        <v>1348587</v>
      </c>
      <c r="BF125" s="28">
        <f t="shared" si="67"/>
        <v>277.78525904006506</v>
      </c>
      <c r="BG125" s="29">
        <f t="shared" si="68"/>
        <v>268948.9199999997</v>
      </c>
      <c r="BH125" s="30">
        <v>12</v>
      </c>
      <c r="BI125" s="30"/>
    </row>
    <row r="126" spans="1:61" ht="12.75">
      <c r="A126" s="15">
        <v>121</v>
      </c>
      <c r="B126" s="16" t="s">
        <v>145</v>
      </c>
      <c r="C126" s="31">
        <v>6983.31</v>
      </c>
      <c r="D126" s="32"/>
      <c r="E126" s="19">
        <f t="shared" si="69"/>
        <v>125.93455829950733</v>
      </c>
      <c r="F126" s="20">
        <v>121928.58</v>
      </c>
      <c r="G126" s="35">
        <v>462.96</v>
      </c>
      <c r="H126" s="36">
        <v>448233.24</v>
      </c>
      <c r="I126" s="19">
        <f t="shared" si="70"/>
        <v>125.93455829950733</v>
      </c>
      <c r="J126" s="20">
        <v>121928.58</v>
      </c>
      <c r="K126" s="23">
        <v>129.23</v>
      </c>
      <c r="L126" s="24">
        <v>125119.19</v>
      </c>
      <c r="M126" s="19">
        <f t="shared" si="71"/>
        <v>125.93455829950733</v>
      </c>
      <c r="N126" s="20">
        <v>121928.58</v>
      </c>
      <c r="O126" s="25">
        <v>208.35</v>
      </c>
      <c r="P126" s="20">
        <v>201722.39</v>
      </c>
      <c r="Q126" s="19">
        <f t="shared" si="72"/>
        <v>125.93455829950733</v>
      </c>
      <c r="R126" s="20">
        <v>121928.58</v>
      </c>
      <c r="S126" s="26">
        <v>107.36</v>
      </c>
      <c r="T126" s="20">
        <v>103944.88</v>
      </c>
      <c r="U126" s="19">
        <f t="shared" si="73"/>
        <v>125.93455829950733</v>
      </c>
      <c r="V126" s="20">
        <v>121928.58</v>
      </c>
      <c r="W126" s="26">
        <v>44.38</v>
      </c>
      <c r="X126" s="20">
        <v>42968.27</v>
      </c>
      <c r="Y126" s="19">
        <f t="shared" si="74"/>
        <v>125.93455829950733</v>
      </c>
      <c r="Z126" s="20">
        <v>121928.58</v>
      </c>
      <c r="AA126" s="26">
        <v>0</v>
      </c>
      <c r="AB126" s="20">
        <v>0</v>
      </c>
      <c r="AC126" s="19">
        <f t="shared" si="75"/>
        <v>125.93455829950733</v>
      </c>
      <c r="AD126" s="20">
        <v>121928.58</v>
      </c>
      <c r="AE126" s="26">
        <v>0</v>
      </c>
      <c r="AF126" s="20">
        <v>0</v>
      </c>
      <c r="AG126" s="19">
        <f t="shared" si="76"/>
        <v>125.93455829950733</v>
      </c>
      <c r="AH126" s="20">
        <v>121928.58</v>
      </c>
      <c r="AI126" s="26">
        <v>0</v>
      </c>
      <c r="AJ126" s="20">
        <v>0</v>
      </c>
      <c r="AK126" s="19">
        <f t="shared" si="77"/>
        <v>125.93455829950733</v>
      </c>
      <c r="AL126" s="20">
        <v>121928.58</v>
      </c>
      <c r="AM126" s="26">
        <v>0</v>
      </c>
      <c r="AN126" s="20">
        <v>0</v>
      </c>
      <c r="AO126" s="19">
        <f t="shared" si="78"/>
        <v>125.93455829950733</v>
      </c>
      <c r="AP126" s="20">
        <v>121928.58</v>
      </c>
      <c r="AQ126" s="26">
        <v>74.62</v>
      </c>
      <c r="AR126" s="20">
        <v>72246.34</v>
      </c>
      <c r="AS126" s="19">
        <f t="shared" si="79"/>
        <v>125.93455829950733</v>
      </c>
      <c r="AT126" s="20">
        <v>121928.58</v>
      </c>
      <c r="AU126" s="26">
        <v>122.92</v>
      </c>
      <c r="AV126" s="20">
        <v>119009.91</v>
      </c>
      <c r="AW126" s="19">
        <f t="shared" si="80"/>
        <v>125.93455829950733</v>
      </c>
      <c r="AX126" s="20">
        <v>121928.58</v>
      </c>
      <c r="AY126" s="26">
        <v>197.83</v>
      </c>
      <c r="AZ126" s="20">
        <v>191537.03</v>
      </c>
      <c r="BA126" s="19">
        <f t="shared" si="62"/>
        <v>1511.2146995940884</v>
      </c>
      <c r="BB126" s="20">
        <f t="shared" si="63"/>
        <v>1463142.9600000002</v>
      </c>
      <c r="BC126" s="27">
        <f t="shared" si="64"/>
        <v>0.01608179597736126</v>
      </c>
      <c r="BD126" s="26">
        <f t="shared" si="65"/>
        <v>1347.65</v>
      </c>
      <c r="BE126" s="20">
        <f t="shared" si="66"/>
        <v>1304781.25</v>
      </c>
      <c r="BF126" s="28">
        <f t="shared" si="67"/>
        <v>163.56469959408832</v>
      </c>
      <c r="BG126" s="29">
        <f t="shared" si="68"/>
        <v>158361.7100000002</v>
      </c>
      <c r="BH126" s="30">
        <v>12</v>
      </c>
      <c r="BI126" s="30"/>
    </row>
    <row r="127" spans="1:61" ht="12.75">
      <c r="A127" s="15">
        <v>122</v>
      </c>
      <c r="B127" s="16" t="s">
        <v>146</v>
      </c>
      <c r="C127" s="31">
        <v>4913.3</v>
      </c>
      <c r="D127" s="32"/>
      <c r="E127" s="19">
        <f t="shared" si="69"/>
        <v>88.61201830219277</v>
      </c>
      <c r="F127" s="20">
        <v>85793.27</v>
      </c>
      <c r="G127" s="21">
        <v>121.91</v>
      </c>
      <c r="H127" s="22">
        <v>118032.04</v>
      </c>
      <c r="I127" s="19">
        <f t="shared" si="70"/>
        <v>88.52745845340274</v>
      </c>
      <c r="J127" s="20">
        <v>85711.4</v>
      </c>
      <c r="K127" s="23">
        <v>133.68</v>
      </c>
      <c r="L127" s="24">
        <v>129427.64</v>
      </c>
      <c r="M127" s="19">
        <f t="shared" si="71"/>
        <v>88.61201830219277</v>
      </c>
      <c r="N127" s="20">
        <v>85793.27</v>
      </c>
      <c r="O127" s="25">
        <v>115.85</v>
      </c>
      <c r="P127" s="20">
        <v>112164.81</v>
      </c>
      <c r="Q127" s="19">
        <f t="shared" si="72"/>
        <v>88.61201830219277</v>
      </c>
      <c r="R127" s="20">
        <v>85793.27</v>
      </c>
      <c r="S127" s="26">
        <v>54.06</v>
      </c>
      <c r="T127" s="20">
        <v>52340.35</v>
      </c>
      <c r="U127" s="19">
        <f t="shared" si="73"/>
        <v>88.61201830219277</v>
      </c>
      <c r="V127" s="20">
        <v>85793.27</v>
      </c>
      <c r="W127" s="26">
        <v>19.3</v>
      </c>
      <c r="X127" s="20">
        <v>18686.07</v>
      </c>
      <c r="Y127" s="19">
        <f t="shared" si="74"/>
        <v>88.60479864489409</v>
      </c>
      <c r="Z127" s="20">
        <v>85786.28</v>
      </c>
      <c r="AA127" s="26">
        <v>0</v>
      </c>
      <c r="AB127" s="20">
        <v>0</v>
      </c>
      <c r="AC127" s="19">
        <f t="shared" si="75"/>
        <v>88.60479864489409</v>
      </c>
      <c r="AD127" s="20">
        <v>85786.28</v>
      </c>
      <c r="AE127" s="26">
        <v>0</v>
      </c>
      <c r="AF127" s="20">
        <v>0</v>
      </c>
      <c r="AG127" s="19">
        <f t="shared" si="76"/>
        <v>88.60479864489409</v>
      </c>
      <c r="AH127" s="20">
        <v>85786.28</v>
      </c>
      <c r="AI127" s="26">
        <v>0</v>
      </c>
      <c r="AJ127" s="20">
        <v>0</v>
      </c>
      <c r="AK127" s="19">
        <f t="shared" si="77"/>
        <v>88.60479864489409</v>
      </c>
      <c r="AL127" s="20">
        <v>85786.28</v>
      </c>
      <c r="AM127" s="26">
        <v>0</v>
      </c>
      <c r="AN127" s="20">
        <v>0</v>
      </c>
      <c r="AO127" s="19">
        <f t="shared" si="78"/>
        <v>88.60479864489409</v>
      </c>
      <c r="AP127" s="20">
        <v>85786.28</v>
      </c>
      <c r="AQ127" s="26">
        <v>49.42</v>
      </c>
      <c r="AR127" s="20">
        <v>47847.95</v>
      </c>
      <c r="AS127" s="19">
        <f t="shared" si="79"/>
        <v>88.60479864489409</v>
      </c>
      <c r="AT127" s="20">
        <v>85786.28</v>
      </c>
      <c r="AU127" s="26">
        <v>71.44</v>
      </c>
      <c r="AV127" s="20">
        <v>69167.49</v>
      </c>
      <c r="AW127" s="19">
        <f t="shared" si="80"/>
        <v>88.60479864489409</v>
      </c>
      <c r="AX127" s="20">
        <v>85786.28</v>
      </c>
      <c r="AY127" s="26">
        <v>108.9</v>
      </c>
      <c r="AZ127" s="20">
        <v>105435.89</v>
      </c>
      <c r="BA127" s="19">
        <f t="shared" si="62"/>
        <v>1063.2091221764326</v>
      </c>
      <c r="BB127" s="20">
        <f t="shared" si="63"/>
        <v>1029388.4400000002</v>
      </c>
      <c r="BC127" s="27">
        <f t="shared" si="64"/>
        <v>0.011441054552608904</v>
      </c>
      <c r="BD127" s="26">
        <f t="shared" si="65"/>
        <v>674.5600000000001</v>
      </c>
      <c r="BE127" s="20">
        <f t="shared" si="66"/>
        <v>653102.24</v>
      </c>
      <c r="BF127" s="28">
        <f t="shared" si="67"/>
        <v>388.64912217643257</v>
      </c>
      <c r="BG127" s="29">
        <f t="shared" si="68"/>
        <v>376286.2000000002</v>
      </c>
      <c r="BH127" s="30">
        <v>12</v>
      </c>
      <c r="BI127" s="30"/>
    </row>
    <row r="128" spans="1:61" ht="12.75">
      <c r="A128" s="15">
        <v>123</v>
      </c>
      <c r="B128" s="16" t="s">
        <v>147</v>
      </c>
      <c r="C128" s="31">
        <v>6967.33</v>
      </c>
      <c r="D128" s="32"/>
      <c r="E128" s="19">
        <f t="shared" si="69"/>
        <v>125.64638139208215</v>
      </c>
      <c r="F128" s="20">
        <v>121649.57</v>
      </c>
      <c r="G128" s="21">
        <v>218.2</v>
      </c>
      <c r="H128" s="22">
        <v>211259.06</v>
      </c>
      <c r="I128" s="19">
        <f t="shared" si="70"/>
        <v>125.64638139208215</v>
      </c>
      <c r="J128" s="20">
        <v>121649.57</v>
      </c>
      <c r="K128" s="23">
        <v>239.05</v>
      </c>
      <c r="L128" s="24">
        <v>231445.82</v>
      </c>
      <c r="M128" s="19">
        <f t="shared" si="71"/>
        <v>125.64638139208215</v>
      </c>
      <c r="N128" s="20">
        <v>121649.57</v>
      </c>
      <c r="O128" s="25">
        <v>205.24</v>
      </c>
      <c r="P128" s="20">
        <v>198711.32</v>
      </c>
      <c r="Q128" s="19">
        <f t="shared" si="72"/>
        <v>125.64638139208215</v>
      </c>
      <c r="R128" s="20">
        <v>121649.57</v>
      </c>
      <c r="S128" s="26">
        <v>107.41</v>
      </c>
      <c r="T128" s="20">
        <v>103993.29</v>
      </c>
      <c r="U128" s="19">
        <f t="shared" si="73"/>
        <v>125.64638139208215</v>
      </c>
      <c r="V128" s="20">
        <v>121649.57</v>
      </c>
      <c r="W128" s="26">
        <v>37.64</v>
      </c>
      <c r="X128" s="20">
        <v>36442.67</v>
      </c>
      <c r="Y128" s="19">
        <f t="shared" si="74"/>
        <v>125.64638139208215</v>
      </c>
      <c r="Z128" s="20">
        <v>121649.57</v>
      </c>
      <c r="AA128" s="26">
        <v>0</v>
      </c>
      <c r="AB128" s="20">
        <v>0</v>
      </c>
      <c r="AC128" s="19">
        <f t="shared" si="75"/>
        <v>125.64638139208215</v>
      </c>
      <c r="AD128" s="20">
        <v>121649.57</v>
      </c>
      <c r="AE128" s="26">
        <v>0</v>
      </c>
      <c r="AF128" s="20">
        <v>0</v>
      </c>
      <c r="AG128" s="19">
        <f t="shared" si="76"/>
        <v>125.64638139208215</v>
      </c>
      <c r="AH128" s="20">
        <v>121649.57</v>
      </c>
      <c r="AI128" s="26">
        <v>0</v>
      </c>
      <c r="AJ128" s="20">
        <v>0</v>
      </c>
      <c r="AK128" s="19">
        <f t="shared" si="77"/>
        <v>125.64638139208215</v>
      </c>
      <c r="AL128" s="20">
        <v>121649.57</v>
      </c>
      <c r="AM128" s="26">
        <v>0</v>
      </c>
      <c r="AN128" s="20">
        <v>0</v>
      </c>
      <c r="AO128" s="19">
        <f t="shared" si="78"/>
        <v>125.64638139208215</v>
      </c>
      <c r="AP128" s="20">
        <v>121649.57</v>
      </c>
      <c r="AQ128" s="26">
        <v>88.72</v>
      </c>
      <c r="AR128" s="20">
        <v>85897.82</v>
      </c>
      <c r="AS128" s="19">
        <f t="shared" si="79"/>
        <v>125.64638139208215</v>
      </c>
      <c r="AT128" s="20">
        <v>121649.57</v>
      </c>
      <c r="AU128" s="26">
        <v>125.86</v>
      </c>
      <c r="AV128" s="20">
        <v>121856.39</v>
      </c>
      <c r="AW128" s="19">
        <f t="shared" si="80"/>
        <v>125.64638139208215</v>
      </c>
      <c r="AX128" s="20">
        <v>121649.57</v>
      </c>
      <c r="AY128" s="26">
        <v>185.08</v>
      </c>
      <c r="AZ128" s="20">
        <v>179192.61</v>
      </c>
      <c r="BA128" s="19">
        <f t="shared" si="62"/>
        <v>1507.7565767049855</v>
      </c>
      <c r="BB128" s="20">
        <f t="shared" si="63"/>
        <v>1459794.8400000005</v>
      </c>
      <c r="BC128" s="27">
        <f t="shared" si="64"/>
        <v>0.014438816591147543</v>
      </c>
      <c r="BD128" s="26">
        <f t="shared" si="65"/>
        <v>1207.2</v>
      </c>
      <c r="BE128" s="20">
        <f t="shared" si="66"/>
        <v>1168798.98</v>
      </c>
      <c r="BF128" s="28">
        <f t="shared" si="67"/>
        <v>300.55657670498545</v>
      </c>
      <c r="BG128" s="29">
        <f t="shared" si="68"/>
        <v>290995.86000000057</v>
      </c>
      <c r="BH128" s="30">
        <v>12</v>
      </c>
      <c r="BI128" s="30"/>
    </row>
    <row r="129" spans="1:61" ht="12.75">
      <c r="A129" s="15">
        <v>124</v>
      </c>
      <c r="B129" s="16" t="s">
        <v>148</v>
      </c>
      <c r="C129" s="31">
        <v>19742.9</v>
      </c>
      <c r="D129" s="32"/>
      <c r="E129" s="19">
        <f t="shared" si="69"/>
        <v>356.01501771346534</v>
      </c>
      <c r="F129" s="20">
        <v>344690.18</v>
      </c>
      <c r="G129" s="21">
        <v>580.14</v>
      </c>
      <c r="H129" s="22">
        <v>561685.75</v>
      </c>
      <c r="I129" s="19">
        <f t="shared" si="70"/>
        <v>356.00058872741926</v>
      </c>
      <c r="J129" s="20">
        <v>344676.21</v>
      </c>
      <c r="K129" s="23">
        <v>614.76</v>
      </c>
      <c r="L129" s="24">
        <v>595204.48</v>
      </c>
      <c r="M129" s="19">
        <f t="shared" si="71"/>
        <v>356.00058872741926</v>
      </c>
      <c r="N129" s="20">
        <v>344676.21</v>
      </c>
      <c r="O129" s="25">
        <v>533.63</v>
      </c>
      <c r="P129" s="20">
        <v>516655.23</v>
      </c>
      <c r="Q129" s="19">
        <f t="shared" si="72"/>
        <v>356.00058872741926</v>
      </c>
      <c r="R129" s="20">
        <v>344676.21</v>
      </c>
      <c r="S129" s="26">
        <v>284.76</v>
      </c>
      <c r="T129" s="20">
        <v>275701.78</v>
      </c>
      <c r="U129" s="19">
        <f t="shared" si="73"/>
        <v>355.9969737344943</v>
      </c>
      <c r="V129" s="20">
        <v>344672.71</v>
      </c>
      <c r="W129" s="26">
        <v>114</v>
      </c>
      <c r="X129" s="20">
        <v>110373.66</v>
      </c>
      <c r="Y129" s="19">
        <f t="shared" si="74"/>
        <v>355.9969737344943</v>
      </c>
      <c r="Z129" s="20">
        <v>344672.71</v>
      </c>
      <c r="AA129" s="26">
        <v>0</v>
      </c>
      <c r="AB129" s="20">
        <v>0</v>
      </c>
      <c r="AC129" s="19">
        <f t="shared" si="75"/>
        <v>356.0366456997077</v>
      </c>
      <c r="AD129" s="20">
        <v>344711.12</v>
      </c>
      <c r="AE129" s="26">
        <v>0</v>
      </c>
      <c r="AF129" s="20">
        <v>0</v>
      </c>
      <c r="AG129" s="19">
        <f t="shared" si="76"/>
        <v>356.0366456997077</v>
      </c>
      <c r="AH129" s="20">
        <v>344711.12</v>
      </c>
      <c r="AI129" s="26">
        <v>0</v>
      </c>
      <c r="AJ129" s="20">
        <v>0</v>
      </c>
      <c r="AK129" s="19">
        <f t="shared" si="77"/>
        <v>356.0366456997077</v>
      </c>
      <c r="AL129" s="20">
        <v>344711.12</v>
      </c>
      <c r="AM129" s="26">
        <v>0</v>
      </c>
      <c r="AN129" s="20">
        <v>0</v>
      </c>
      <c r="AO129" s="19">
        <f t="shared" si="78"/>
        <v>356.0366456997077</v>
      </c>
      <c r="AP129" s="20">
        <v>344711.12</v>
      </c>
      <c r="AQ129" s="26">
        <v>224.42</v>
      </c>
      <c r="AR129" s="20">
        <v>217281.2</v>
      </c>
      <c r="AS129" s="19">
        <f t="shared" si="79"/>
        <v>356.0366456997077</v>
      </c>
      <c r="AT129" s="20">
        <v>344711.12</v>
      </c>
      <c r="AU129" s="26">
        <v>325.12</v>
      </c>
      <c r="AV129" s="20">
        <v>314777.93</v>
      </c>
      <c r="AW129" s="19">
        <f t="shared" si="80"/>
        <v>356.0366456997077</v>
      </c>
      <c r="AX129" s="20">
        <v>344711.12</v>
      </c>
      <c r="AY129" s="26">
        <v>518.67</v>
      </c>
      <c r="AZ129" s="20">
        <v>502171.11</v>
      </c>
      <c r="BA129" s="19">
        <f t="shared" si="62"/>
        <v>4272.230605562957</v>
      </c>
      <c r="BB129" s="20">
        <f t="shared" si="63"/>
        <v>4136330.95</v>
      </c>
      <c r="BC129" s="27">
        <f t="shared" si="64"/>
        <v>0.013487971203149823</v>
      </c>
      <c r="BD129" s="26">
        <f t="shared" si="65"/>
        <v>3195.5</v>
      </c>
      <c r="BE129" s="20">
        <f t="shared" si="66"/>
        <v>3093851.14</v>
      </c>
      <c r="BF129" s="28">
        <f t="shared" si="67"/>
        <v>1076.730605562957</v>
      </c>
      <c r="BG129" s="29">
        <f t="shared" si="68"/>
        <v>1042479.81</v>
      </c>
      <c r="BH129" s="30">
        <v>12</v>
      </c>
      <c r="BI129" s="30"/>
    </row>
    <row r="130" spans="1:61" ht="14.25" customHeight="1">
      <c r="A130" s="15">
        <v>125</v>
      </c>
      <c r="B130" s="16" t="s">
        <v>149</v>
      </c>
      <c r="C130" s="31">
        <v>11754.8</v>
      </c>
      <c r="D130" s="32"/>
      <c r="E130" s="19">
        <f t="shared" si="69"/>
        <v>211.98189404972166</v>
      </c>
      <c r="F130" s="20">
        <v>205238.75</v>
      </c>
      <c r="G130" s="21">
        <v>305.12</v>
      </c>
      <c r="H130" s="22">
        <v>295414.13</v>
      </c>
      <c r="I130" s="19">
        <f t="shared" si="70"/>
        <v>211.98189404972166</v>
      </c>
      <c r="J130" s="20">
        <v>205238.75</v>
      </c>
      <c r="K130" s="23">
        <v>326.92</v>
      </c>
      <c r="L130" s="24">
        <v>316520.67</v>
      </c>
      <c r="M130" s="19">
        <f t="shared" si="71"/>
        <v>211.98189404972166</v>
      </c>
      <c r="N130" s="20">
        <v>205238.75</v>
      </c>
      <c r="O130" s="25">
        <v>283.98</v>
      </c>
      <c r="P130" s="20">
        <v>274946.6</v>
      </c>
      <c r="Q130" s="19">
        <f t="shared" si="72"/>
        <v>211.98189404972166</v>
      </c>
      <c r="R130" s="20">
        <v>205238.75</v>
      </c>
      <c r="S130" s="26">
        <v>146</v>
      </c>
      <c r="T130" s="20">
        <v>141355.74</v>
      </c>
      <c r="U130" s="19">
        <f t="shared" si="73"/>
        <v>211.98189404972166</v>
      </c>
      <c r="V130" s="20">
        <v>205238.75</v>
      </c>
      <c r="W130" s="26">
        <v>60.32</v>
      </c>
      <c r="X130" s="20">
        <v>58401.22</v>
      </c>
      <c r="Y130" s="19">
        <f t="shared" si="74"/>
        <v>211.98189404972166</v>
      </c>
      <c r="Z130" s="20">
        <v>205238.75</v>
      </c>
      <c r="AA130" s="26">
        <v>0</v>
      </c>
      <c r="AB130" s="20">
        <v>0</v>
      </c>
      <c r="AC130" s="19">
        <f t="shared" si="75"/>
        <v>211.98189404972166</v>
      </c>
      <c r="AD130" s="20">
        <v>205238.75</v>
      </c>
      <c r="AE130" s="26">
        <v>0</v>
      </c>
      <c r="AF130" s="20">
        <v>0</v>
      </c>
      <c r="AG130" s="19">
        <f t="shared" si="76"/>
        <v>211.98189404972166</v>
      </c>
      <c r="AH130" s="20">
        <v>205238.75</v>
      </c>
      <c r="AI130" s="26">
        <v>0</v>
      </c>
      <c r="AJ130" s="20">
        <v>0</v>
      </c>
      <c r="AK130" s="19">
        <f t="shared" si="77"/>
        <v>211.98189404972166</v>
      </c>
      <c r="AL130" s="20">
        <v>205238.75</v>
      </c>
      <c r="AM130" s="26">
        <v>0</v>
      </c>
      <c r="AN130" s="20">
        <v>0</v>
      </c>
      <c r="AO130" s="19">
        <f t="shared" si="78"/>
        <v>211.98189404972166</v>
      </c>
      <c r="AP130" s="20">
        <v>205238.75</v>
      </c>
      <c r="AQ130" s="26">
        <v>116.94</v>
      </c>
      <c r="AR130" s="20">
        <v>113220.14</v>
      </c>
      <c r="AS130" s="19">
        <f t="shared" si="79"/>
        <v>211.98189404972166</v>
      </c>
      <c r="AT130" s="20">
        <v>205238.75</v>
      </c>
      <c r="AU130" s="26">
        <v>167.4</v>
      </c>
      <c r="AV130" s="20">
        <v>162075.01</v>
      </c>
      <c r="AW130" s="19">
        <f t="shared" si="80"/>
        <v>211.98189404972166</v>
      </c>
      <c r="AX130" s="20">
        <v>205238.75</v>
      </c>
      <c r="AY130" s="26">
        <v>257.6</v>
      </c>
      <c r="AZ130" s="20">
        <v>249405.74</v>
      </c>
      <c r="BA130" s="19">
        <f t="shared" si="62"/>
        <v>2543.78272859666</v>
      </c>
      <c r="BB130" s="20">
        <f t="shared" si="63"/>
        <v>2462865</v>
      </c>
      <c r="BC130" s="27">
        <f t="shared" si="64"/>
        <v>0.011798584408071598</v>
      </c>
      <c r="BD130" s="26">
        <f t="shared" si="65"/>
        <v>1664.2800000000002</v>
      </c>
      <c r="BE130" s="20">
        <f t="shared" si="66"/>
        <v>1611339.25</v>
      </c>
      <c r="BF130" s="28">
        <f t="shared" si="67"/>
        <v>879.5027285966598</v>
      </c>
      <c r="BG130" s="29">
        <f t="shared" si="68"/>
        <v>851525.75</v>
      </c>
      <c r="BH130" s="30">
        <v>12</v>
      </c>
      <c r="BI130" s="30"/>
    </row>
    <row r="131" spans="1:61" ht="14.25" customHeight="1">
      <c r="A131" s="15">
        <v>126</v>
      </c>
      <c r="B131" s="16" t="s">
        <v>150</v>
      </c>
      <c r="C131" s="31">
        <v>10972.3</v>
      </c>
      <c r="D131" s="32"/>
      <c r="E131" s="19">
        <f t="shared" si="69"/>
        <v>197.9031595038164</v>
      </c>
      <c r="F131" s="20">
        <v>191607.86</v>
      </c>
      <c r="G131" s="35">
        <v>470.57</v>
      </c>
      <c r="H131" s="36">
        <v>455601.17</v>
      </c>
      <c r="I131" s="19">
        <f t="shared" si="70"/>
        <v>197.9031595038164</v>
      </c>
      <c r="J131" s="20">
        <v>191607.86</v>
      </c>
      <c r="K131" s="23">
        <v>186.52</v>
      </c>
      <c r="L131" s="24">
        <v>180586.8</v>
      </c>
      <c r="M131" s="19">
        <f t="shared" si="71"/>
        <v>197.67592104855453</v>
      </c>
      <c r="N131" s="20">
        <v>191387.85</v>
      </c>
      <c r="O131" s="25">
        <v>300.01</v>
      </c>
      <c r="P131" s="20">
        <v>290466.68</v>
      </c>
      <c r="Q131" s="19">
        <f t="shared" si="72"/>
        <v>197.87069686735043</v>
      </c>
      <c r="R131" s="20">
        <v>191576.43</v>
      </c>
      <c r="S131" s="26">
        <v>158.59</v>
      </c>
      <c r="T131" s="20">
        <v>153545.25</v>
      </c>
      <c r="U131" s="19">
        <f t="shared" si="73"/>
        <v>197.87069686735043</v>
      </c>
      <c r="V131" s="20">
        <v>191576.43</v>
      </c>
      <c r="W131" s="26">
        <v>54.82</v>
      </c>
      <c r="X131" s="20">
        <v>53076.18</v>
      </c>
      <c r="Y131" s="19">
        <f t="shared" si="74"/>
        <v>197.87069686735043</v>
      </c>
      <c r="Z131" s="20">
        <v>191576.43</v>
      </c>
      <c r="AA131" s="26">
        <v>0</v>
      </c>
      <c r="AB131" s="20">
        <v>0</v>
      </c>
      <c r="AC131" s="19">
        <f t="shared" si="75"/>
        <v>197.87069686735043</v>
      </c>
      <c r="AD131" s="20">
        <v>191576.43</v>
      </c>
      <c r="AE131" s="26">
        <v>0</v>
      </c>
      <c r="AF131" s="20">
        <v>0</v>
      </c>
      <c r="AG131" s="19">
        <f t="shared" si="76"/>
        <v>197.87069686735043</v>
      </c>
      <c r="AH131" s="20">
        <v>191576.43</v>
      </c>
      <c r="AI131" s="26">
        <v>0</v>
      </c>
      <c r="AJ131" s="20">
        <v>0</v>
      </c>
      <c r="AK131" s="19">
        <f t="shared" si="77"/>
        <v>197.87069686735043</v>
      </c>
      <c r="AL131" s="20">
        <v>191576.43</v>
      </c>
      <c r="AM131" s="26">
        <v>0</v>
      </c>
      <c r="AN131" s="20">
        <v>0</v>
      </c>
      <c r="AO131" s="19">
        <f t="shared" si="78"/>
        <v>197.87069686735043</v>
      </c>
      <c r="AP131" s="20">
        <v>191576.43</v>
      </c>
      <c r="AQ131" s="26">
        <v>98.69</v>
      </c>
      <c r="AR131" s="20">
        <v>95550.67</v>
      </c>
      <c r="AS131" s="19">
        <f t="shared" si="79"/>
        <v>197.87069686735043</v>
      </c>
      <c r="AT131" s="20">
        <v>191576.43</v>
      </c>
      <c r="AU131" s="26">
        <v>165.69</v>
      </c>
      <c r="AV131" s="20">
        <v>160419.4</v>
      </c>
      <c r="AW131" s="19">
        <f t="shared" si="80"/>
        <v>197.87069686735043</v>
      </c>
      <c r="AX131" s="20">
        <v>191576.43</v>
      </c>
      <c r="AY131" s="26">
        <v>307.55</v>
      </c>
      <c r="AZ131" s="20">
        <v>297766.83</v>
      </c>
      <c r="BA131" s="19">
        <f t="shared" si="62"/>
        <v>2374.3185118623414</v>
      </c>
      <c r="BB131" s="20">
        <f t="shared" si="63"/>
        <v>2298791.4399999995</v>
      </c>
      <c r="BC131" s="27">
        <f t="shared" si="64"/>
        <v>0.013233627710993442</v>
      </c>
      <c r="BD131" s="26">
        <f t="shared" si="65"/>
        <v>1742.44</v>
      </c>
      <c r="BE131" s="20">
        <f t="shared" si="66"/>
        <v>1687012.9799999997</v>
      </c>
      <c r="BF131" s="28">
        <f t="shared" si="67"/>
        <v>631.8785118623414</v>
      </c>
      <c r="BG131" s="29">
        <f t="shared" si="68"/>
        <v>611778.4599999997</v>
      </c>
      <c r="BH131" s="30">
        <v>12</v>
      </c>
      <c r="BI131" s="30"/>
    </row>
    <row r="132" spans="1:61" ht="12.75">
      <c r="A132" s="15">
        <v>127</v>
      </c>
      <c r="B132" s="16" t="s">
        <v>151</v>
      </c>
      <c r="C132" s="31">
        <v>5030.8</v>
      </c>
      <c r="D132" s="32"/>
      <c r="E132" s="19">
        <f t="shared" si="69"/>
        <v>90.73276939443704</v>
      </c>
      <c r="F132" s="20">
        <v>87846.56</v>
      </c>
      <c r="G132" s="35">
        <v>356.35</v>
      </c>
      <c r="H132" s="36">
        <v>345014.51</v>
      </c>
      <c r="I132" s="19">
        <f t="shared" si="70"/>
        <v>90.73276939443704</v>
      </c>
      <c r="J132" s="20">
        <v>87846.56</v>
      </c>
      <c r="K132" s="23">
        <v>66.38</v>
      </c>
      <c r="L132" s="24">
        <v>64268.45</v>
      </c>
      <c r="M132" s="19">
        <f t="shared" si="71"/>
        <v>90.69670209359734</v>
      </c>
      <c r="N132" s="20">
        <v>87811.64</v>
      </c>
      <c r="O132" s="25">
        <v>107.56</v>
      </c>
      <c r="P132" s="20">
        <v>104138.52</v>
      </c>
      <c r="Q132" s="19">
        <f t="shared" si="72"/>
        <v>90.72375256922712</v>
      </c>
      <c r="R132" s="20">
        <v>87837.83</v>
      </c>
      <c r="S132" s="26">
        <v>58.3</v>
      </c>
      <c r="T132" s="20">
        <v>56445.48</v>
      </c>
      <c r="U132" s="19">
        <f t="shared" si="73"/>
        <v>90.72375256922712</v>
      </c>
      <c r="V132" s="20">
        <v>87837.83</v>
      </c>
      <c r="W132" s="26">
        <v>24.58</v>
      </c>
      <c r="X132" s="20">
        <v>23798.11</v>
      </c>
      <c r="Y132" s="19">
        <f t="shared" si="74"/>
        <v>90.72375256922712</v>
      </c>
      <c r="Z132" s="20">
        <v>87837.83</v>
      </c>
      <c r="AA132" s="26">
        <v>0</v>
      </c>
      <c r="AB132" s="20">
        <v>0</v>
      </c>
      <c r="AC132" s="19">
        <f t="shared" si="75"/>
        <v>90.72375256922712</v>
      </c>
      <c r="AD132" s="20">
        <v>87837.83</v>
      </c>
      <c r="AE132" s="26">
        <v>0</v>
      </c>
      <c r="AF132" s="20">
        <v>0</v>
      </c>
      <c r="AG132" s="19">
        <f t="shared" si="76"/>
        <v>90.72375256922712</v>
      </c>
      <c r="AH132" s="20">
        <v>87837.83</v>
      </c>
      <c r="AI132" s="26">
        <v>0</v>
      </c>
      <c r="AJ132" s="20">
        <v>0</v>
      </c>
      <c r="AK132" s="19">
        <f t="shared" si="77"/>
        <v>90.72375256922712</v>
      </c>
      <c r="AL132" s="20">
        <v>87837.83</v>
      </c>
      <c r="AM132" s="26">
        <v>0</v>
      </c>
      <c r="AN132" s="20">
        <v>0</v>
      </c>
      <c r="AO132" s="19">
        <f t="shared" si="78"/>
        <v>90.72375256922712</v>
      </c>
      <c r="AP132" s="20">
        <v>87837.83</v>
      </c>
      <c r="AQ132" s="26">
        <v>47.65</v>
      </c>
      <c r="AR132" s="20">
        <v>46134.25</v>
      </c>
      <c r="AS132" s="19">
        <f t="shared" si="79"/>
        <v>90.72375256922712</v>
      </c>
      <c r="AT132" s="20">
        <v>87837.83</v>
      </c>
      <c r="AU132" s="33">
        <v>165.02</v>
      </c>
      <c r="AV132" s="34">
        <v>159770.71</v>
      </c>
      <c r="AW132" s="19">
        <f t="shared" si="80"/>
        <v>90.72375256922712</v>
      </c>
      <c r="AX132" s="20">
        <v>87837.83</v>
      </c>
      <c r="AY132" s="26">
        <v>29.88</v>
      </c>
      <c r="AZ132" s="20">
        <v>28929.52</v>
      </c>
      <c r="BA132" s="19">
        <f t="shared" si="62"/>
        <v>1088.6760140055158</v>
      </c>
      <c r="BB132" s="20">
        <f t="shared" si="63"/>
        <v>1054045.23</v>
      </c>
      <c r="BC132" s="27">
        <f t="shared" si="64"/>
        <v>0.014174683946887173</v>
      </c>
      <c r="BD132" s="26">
        <f t="shared" si="65"/>
        <v>855.7199999999999</v>
      </c>
      <c r="BE132" s="20">
        <f t="shared" si="66"/>
        <v>828499.55</v>
      </c>
      <c r="BF132" s="28">
        <f t="shared" si="67"/>
        <v>232.95601400551584</v>
      </c>
      <c r="BG132" s="29">
        <f t="shared" si="68"/>
        <v>225545.67999999993</v>
      </c>
      <c r="BH132" s="30">
        <v>12</v>
      </c>
      <c r="BI132" s="30"/>
    </row>
    <row r="133" spans="1:61" ht="12.75">
      <c r="A133" s="15">
        <v>128</v>
      </c>
      <c r="B133" s="16" t="s">
        <v>152</v>
      </c>
      <c r="C133" s="17">
        <v>10792.5</v>
      </c>
      <c r="D133" s="18"/>
      <c r="E133" s="19">
        <f t="shared" si="69"/>
        <v>194.72559105134323</v>
      </c>
      <c r="F133" s="20">
        <v>188531.37</v>
      </c>
      <c r="G133" s="35">
        <v>613.79</v>
      </c>
      <c r="H133" s="36">
        <v>594265.34</v>
      </c>
      <c r="I133" s="19">
        <f t="shared" si="70"/>
        <v>194.72559105134323</v>
      </c>
      <c r="J133" s="20">
        <v>188531.37</v>
      </c>
      <c r="K133" s="33">
        <v>124.11</v>
      </c>
      <c r="L133" s="36">
        <v>120162.06</v>
      </c>
      <c r="M133" s="19">
        <f t="shared" si="71"/>
        <v>194.72559105134323</v>
      </c>
      <c r="N133" s="20">
        <v>188531.37</v>
      </c>
      <c r="O133" s="25">
        <v>380.51</v>
      </c>
      <c r="P133" s="20">
        <v>368405.98</v>
      </c>
      <c r="Q133" s="19">
        <f t="shared" si="72"/>
        <v>194.72559105134323</v>
      </c>
      <c r="R133" s="20">
        <v>188531.37</v>
      </c>
      <c r="S133" s="26">
        <v>207.1</v>
      </c>
      <c r="T133" s="20">
        <v>200512.15</v>
      </c>
      <c r="U133" s="19">
        <f t="shared" si="73"/>
        <v>194.72559105134323</v>
      </c>
      <c r="V133" s="20">
        <v>188531.37</v>
      </c>
      <c r="W133" s="26">
        <v>71.72</v>
      </c>
      <c r="X133" s="20">
        <v>69438.59</v>
      </c>
      <c r="Y133" s="19">
        <f t="shared" si="74"/>
        <v>194.73641537301566</v>
      </c>
      <c r="Z133" s="20">
        <v>188541.85</v>
      </c>
      <c r="AA133" s="26">
        <v>0</v>
      </c>
      <c r="AB133" s="20">
        <v>0</v>
      </c>
      <c r="AC133" s="19">
        <f t="shared" si="75"/>
        <v>194.73641537301566</v>
      </c>
      <c r="AD133" s="20">
        <v>188541.85</v>
      </c>
      <c r="AE133" s="26">
        <v>0</v>
      </c>
      <c r="AF133" s="20">
        <v>0</v>
      </c>
      <c r="AG133" s="19">
        <f t="shared" si="76"/>
        <v>194.73641537301566</v>
      </c>
      <c r="AH133" s="20">
        <v>188541.85</v>
      </c>
      <c r="AI133" s="26">
        <v>0</v>
      </c>
      <c r="AJ133" s="20">
        <v>0</v>
      </c>
      <c r="AK133" s="19">
        <f t="shared" si="77"/>
        <v>194.73641537301566</v>
      </c>
      <c r="AL133" s="20">
        <v>188541.85</v>
      </c>
      <c r="AM133" s="26">
        <v>0</v>
      </c>
      <c r="AN133" s="20">
        <v>0</v>
      </c>
      <c r="AO133" s="19">
        <f t="shared" si="78"/>
        <v>194.73641537301566</v>
      </c>
      <c r="AP133" s="20">
        <v>188541.85</v>
      </c>
      <c r="AQ133" s="26">
        <v>98.94</v>
      </c>
      <c r="AR133" s="20">
        <v>95792.72</v>
      </c>
      <c r="AS133" s="19">
        <f t="shared" si="79"/>
        <v>194.73641537301566</v>
      </c>
      <c r="AT133" s="20">
        <v>188541.85</v>
      </c>
      <c r="AU133" s="26">
        <v>195.13</v>
      </c>
      <c r="AV133" s="20">
        <v>188922.91</v>
      </c>
      <c r="AW133" s="19">
        <f t="shared" si="80"/>
        <v>194.6282134704965</v>
      </c>
      <c r="AX133" s="20">
        <v>188437.09</v>
      </c>
      <c r="AY133" s="26">
        <v>362.43</v>
      </c>
      <c r="AZ133" s="20">
        <v>350901.1</v>
      </c>
      <c r="BA133" s="19">
        <f t="shared" si="62"/>
        <v>2336.674660965307</v>
      </c>
      <c r="BB133" s="20">
        <f t="shared" si="63"/>
        <v>2262345.0400000005</v>
      </c>
      <c r="BC133" s="27">
        <f t="shared" si="64"/>
        <v>0.015857694386533856</v>
      </c>
      <c r="BD133" s="26">
        <f t="shared" si="65"/>
        <v>2053.7299999999996</v>
      </c>
      <c r="BE133" s="20">
        <f t="shared" si="66"/>
        <v>1988400.8499999996</v>
      </c>
      <c r="BF133" s="28">
        <f t="shared" si="67"/>
        <v>282.9446609653073</v>
      </c>
      <c r="BG133" s="29">
        <f t="shared" si="68"/>
        <v>273944.1900000009</v>
      </c>
      <c r="BH133" s="30">
        <v>12</v>
      </c>
      <c r="BI133" s="30"/>
    </row>
    <row r="134" spans="1:61" ht="12.75">
      <c r="A134" s="15">
        <v>129</v>
      </c>
      <c r="B134" s="16" t="s">
        <v>153</v>
      </c>
      <c r="C134" s="31">
        <v>11109.8</v>
      </c>
      <c r="D134" s="32"/>
      <c r="E134" s="19">
        <f t="shared" si="69"/>
        <v>200.35021018601722</v>
      </c>
      <c r="F134" s="20">
        <v>193977.07</v>
      </c>
      <c r="G134" s="35">
        <v>555.51</v>
      </c>
      <c r="H134" s="36">
        <v>537839.23</v>
      </c>
      <c r="I134" s="19">
        <f t="shared" si="70"/>
        <v>200.35021018601722</v>
      </c>
      <c r="J134" s="20">
        <v>193977.07</v>
      </c>
      <c r="K134" s="23">
        <v>43.3</v>
      </c>
      <c r="L134" s="24">
        <v>41922.63</v>
      </c>
      <c r="M134" s="19">
        <f t="shared" si="71"/>
        <v>200.35021018601722</v>
      </c>
      <c r="N134" s="20">
        <v>193977.07</v>
      </c>
      <c r="O134" s="25">
        <v>313.48</v>
      </c>
      <c r="P134" s="20">
        <v>303508.2</v>
      </c>
      <c r="Q134" s="19">
        <f t="shared" si="72"/>
        <v>200.35021018601722</v>
      </c>
      <c r="R134" s="20">
        <v>193977.07</v>
      </c>
      <c r="S134" s="26">
        <v>164.81</v>
      </c>
      <c r="T134" s="20">
        <v>159567.39</v>
      </c>
      <c r="U134" s="19">
        <f t="shared" si="73"/>
        <v>200.35021018601722</v>
      </c>
      <c r="V134" s="20">
        <v>193977.07</v>
      </c>
      <c r="W134" s="26">
        <v>57.26</v>
      </c>
      <c r="X134" s="20">
        <v>55438.56</v>
      </c>
      <c r="Y134" s="19">
        <f t="shared" si="74"/>
        <v>200.00576333157747</v>
      </c>
      <c r="Z134" s="20">
        <v>193643.58</v>
      </c>
      <c r="AA134" s="26">
        <v>0</v>
      </c>
      <c r="AB134" s="20">
        <v>0</v>
      </c>
      <c r="AC134" s="19">
        <f t="shared" si="75"/>
        <v>200.00576333157747</v>
      </c>
      <c r="AD134" s="20">
        <v>193643.58</v>
      </c>
      <c r="AE134" s="26">
        <v>0</v>
      </c>
      <c r="AF134" s="20">
        <v>0</v>
      </c>
      <c r="AG134" s="19">
        <f t="shared" si="76"/>
        <v>200.00576333157747</v>
      </c>
      <c r="AH134" s="20">
        <v>193643.58</v>
      </c>
      <c r="AI134" s="26">
        <v>0</v>
      </c>
      <c r="AJ134" s="20">
        <v>0</v>
      </c>
      <c r="AK134" s="19">
        <f t="shared" si="77"/>
        <v>201.38355074933642</v>
      </c>
      <c r="AL134" s="20">
        <v>194977.54</v>
      </c>
      <c r="AM134" s="26">
        <v>0</v>
      </c>
      <c r="AN134" s="20">
        <v>0</v>
      </c>
      <c r="AO134" s="19">
        <f t="shared" si="78"/>
        <v>200.35021018601722</v>
      </c>
      <c r="AP134" s="20">
        <v>193977.07</v>
      </c>
      <c r="AQ134" s="26">
        <v>86.99</v>
      </c>
      <c r="AR134" s="20">
        <v>84222.85</v>
      </c>
      <c r="AS134" s="19">
        <f t="shared" si="79"/>
        <v>200.35021018601722</v>
      </c>
      <c r="AT134" s="20">
        <v>193977.07</v>
      </c>
      <c r="AU134" s="26">
        <v>181.1</v>
      </c>
      <c r="AV134" s="20">
        <v>175339.21</v>
      </c>
      <c r="AW134" s="19">
        <f t="shared" si="80"/>
        <v>200.35021018601722</v>
      </c>
      <c r="AX134" s="20">
        <v>193977.07</v>
      </c>
      <c r="AY134" s="26">
        <v>330.24</v>
      </c>
      <c r="AZ134" s="20">
        <v>319735.07</v>
      </c>
      <c r="BA134" s="19">
        <f aca="true" t="shared" si="81" ref="BA134:BA165">E134+I134+M134+Q134+U134+Y134+AC134+AG134+AK134+AO134+AS134+AW134</f>
        <v>2404.202522232207</v>
      </c>
      <c r="BB134" s="20">
        <f aca="true" t="shared" si="82" ref="BB134:BB165">AX134+AT134+AP134+AL134+AH134+AD134+Z134+V134+R134+N134+J134+F134</f>
        <v>2327724.84</v>
      </c>
      <c r="BC134" s="27">
        <f aca="true" t="shared" si="83" ref="BC134:BC165">BD134/C134/BH134</f>
        <v>0.01299670861161617</v>
      </c>
      <c r="BD134" s="26">
        <f aca="true" t="shared" si="84" ref="BD134:BD165">G134+K134+O134+S134+W134+AA134+AE134+AI134+AM134+AQ134+AU134+AY134</f>
        <v>1732.6899999999998</v>
      </c>
      <c r="BE134" s="20">
        <f aca="true" t="shared" si="85" ref="BE134:BE165">H134+L134+P134+T134+X134+AB134+AF134+AJ134+AN134+AR134+AV134+AZ134</f>
        <v>1677573.1400000001</v>
      </c>
      <c r="BF134" s="28">
        <f aca="true" t="shared" si="86" ref="BF134:BF165">BA134-BD134</f>
        <v>671.512522232207</v>
      </c>
      <c r="BG134" s="29">
        <f aca="true" t="shared" si="87" ref="BG134:BG165">BB134-BE134</f>
        <v>650151.6999999997</v>
      </c>
      <c r="BH134" s="30">
        <v>12</v>
      </c>
      <c r="BI134" s="30"/>
    </row>
    <row r="135" spans="1:61" ht="12.75">
      <c r="A135" s="15">
        <v>130</v>
      </c>
      <c r="B135" s="16" t="s">
        <v>154</v>
      </c>
      <c r="C135" s="17">
        <v>2250</v>
      </c>
      <c r="D135" s="18"/>
      <c r="E135" s="19">
        <f t="shared" si="69"/>
        <v>40.57573410177754</v>
      </c>
      <c r="F135" s="20">
        <v>39285.02</v>
      </c>
      <c r="G135" s="21">
        <f>H135/1.18/820.5</f>
        <v>84.63999834743181</v>
      </c>
      <c r="H135" s="20">
        <v>81947.6</v>
      </c>
      <c r="I135" s="19">
        <f t="shared" si="70"/>
        <v>40.57573410177754</v>
      </c>
      <c r="J135" s="20">
        <v>39285.02</v>
      </c>
      <c r="K135" s="26">
        <f>L135/1.18/820.5</f>
        <v>46.230006506987266</v>
      </c>
      <c r="L135" s="20">
        <v>44759.43</v>
      </c>
      <c r="M135" s="19">
        <f t="shared" si="71"/>
        <v>40.57573410177754</v>
      </c>
      <c r="N135" s="20">
        <v>39285.02</v>
      </c>
      <c r="O135" s="25">
        <f>P135/1.18/820.5</f>
        <v>65.16999762443322</v>
      </c>
      <c r="P135" s="20">
        <v>63096.94</v>
      </c>
      <c r="Q135" s="19">
        <f t="shared" si="72"/>
        <v>40.57573410177754</v>
      </c>
      <c r="R135" s="20">
        <v>39285.02</v>
      </c>
      <c r="S135" s="26">
        <v>38.27</v>
      </c>
      <c r="T135" s="20">
        <v>37052.63</v>
      </c>
      <c r="U135" s="19">
        <f t="shared" si="73"/>
        <v>40.57573410177754</v>
      </c>
      <c r="V135" s="20">
        <v>39285.02</v>
      </c>
      <c r="W135" s="26">
        <v>12.62</v>
      </c>
      <c r="X135" s="20">
        <v>12218.56</v>
      </c>
      <c r="Y135" s="19">
        <f t="shared" si="74"/>
        <v>40.57573410177754</v>
      </c>
      <c r="Z135" s="20">
        <v>39285.02</v>
      </c>
      <c r="AA135" s="26">
        <v>0</v>
      </c>
      <c r="AB135" s="20">
        <v>0</v>
      </c>
      <c r="AC135" s="19">
        <f t="shared" si="75"/>
        <v>40.57573410177754</v>
      </c>
      <c r="AD135" s="20">
        <v>39285.02</v>
      </c>
      <c r="AE135" s="26">
        <v>0</v>
      </c>
      <c r="AF135" s="20">
        <v>0</v>
      </c>
      <c r="AG135" s="19">
        <f t="shared" si="76"/>
        <v>40.57573410177754</v>
      </c>
      <c r="AH135" s="20">
        <v>39285.02</v>
      </c>
      <c r="AI135" s="26">
        <v>0</v>
      </c>
      <c r="AJ135" s="20">
        <v>0</v>
      </c>
      <c r="AK135" s="19">
        <f t="shared" si="77"/>
        <v>40.57573410177754</v>
      </c>
      <c r="AL135" s="20">
        <v>39285.02</v>
      </c>
      <c r="AM135" s="26">
        <v>0</v>
      </c>
      <c r="AN135" s="20">
        <v>0</v>
      </c>
      <c r="AO135" s="19">
        <f t="shared" si="78"/>
        <v>40.57573410177754</v>
      </c>
      <c r="AP135" s="20">
        <v>39285.02</v>
      </c>
      <c r="AQ135" s="26">
        <v>25.25</v>
      </c>
      <c r="AR135" s="20">
        <v>24446.8</v>
      </c>
      <c r="AS135" s="19">
        <f t="shared" si="79"/>
        <v>40.57573410177754</v>
      </c>
      <c r="AT135" s="20">
        <v>39285.02</v>
      </c>
      <c r="AU135" s="26">
        <v>47.53</v>
      </c>
      <c r="AV135" s="20">
        <v>46018.07</v>
      </c>
      <c r="AW135" s="19">
        <f t="shared" si="80"/>
        <v>40.57573410177754</v>
      </c>
      <c r="AX135" s="20">
        <v>39285.02</v>
      </c>
      <c r="AY135" s="26">
        <v>76.54</v>
      </c>
      <c r="AZ135" s="20">
        <v>74105.26</v>
      </c>
      <c r="BA135" s="19">
        <f t="shared" si="81"/>
        <v>486.9088092213304</v>
      </c>
      <c r="BB135" s="20">
        <f t="shared" si="82"/>
        <v>471420.24000000005</v>
      </c>
      <c r="BC135" s="27">
        <f t="shared" si="83"/>
        <v>0.01467592601773527</v>
      </c>
      <c r="BD135" s="26">
        <f t="shared" si="84"/>
        <v>396.2500024788523</v>
      </c>
      <c r="BE135" s="20">
        <f t="shared" si="85"/>
        <v>383645.29000000004</v>
      </c>
      <c r="BF135" s="28">
        <f t="shared" si="86"/>
        <v>90.65880674247808</v>
      </c>
      <c r="BG135" s="29">
        <f t="shared" si="87"/>
        <v>87774.95000000001</v>
      </c>
      <c r="BH135" s="30">
        <v>12</v>
      </c>
      <c r="BI135" s="30"/>
    </row>
    <row r="136" spans="1:61" ht="12.75">
      <c r="A136" s="15">
        <v>131</v>
      </c>
      <c r="B136" s="16" t="s">
        <v>155</v>
      </c>
      <c r="C136" s="31">
        <v>2643.4</v>
      </c>
      <c r="D136" s="32"/>
      <c r="E136" s="19">
        <f t="shared" si="69"/>
        <v>47.682841177867985</v>
      </c>
      <c r="F136" s="20">
        <v>46166.05</v>
      </c>
      <c r="G136" s="21">
        <v>130.49</v>
      </c>
      <c r="H136" s="22">
        <v>126339.11</v>
      </c>
      <c r="I136" s="19">
        <f t="shared" si="70"/>
        <v>47.682841177867985</v>
      </c>
      <c r="J136" s="20">
        <v>46166.05</v>
      </c>
      <c r="K136" s="23">
        <v>119.28</v>
      </c>
      <c r="L136" s="24">
        <v>115485.7</v>
      </c>
      <c r="M136" s="19">
        <f t="shared" si="71"/>
        <v>47.682841177867985</v>
      </c>
      <c r="N136" s="20">
        <v>46166.05</v>
      </c>
      <c r="O136" s="25">
        <v>99.99</v>
      </c>
      <c r="P136" s="20">
        <v>96809.32</v>
      </c>
      <c r="Q136" s="19">
        <f t="shared" si="72"/>
        <v>47.682841177867985</v>
      </c>
      <c r="R136" s="20">
        <v>46166.05</v>
      </c>
      <c r="S136" s="26">
        <v>57.74</v>
      </c>
      <c r="T136" s="20">
        <v>55903.29</v>
      </c>
      <c r="U136" s="19">
        <f t="shared" si="73"/>
        <v>47.682841177867985</v>
      </c>
      <c r="V136" s="20">
        <v>46166.05</v>
      </c>
      <c r="W136" s="26">
        <v>17.5</v>
      </c>
      <c r="X136" s="20">
        <v>16943.33</v>
      </c>
      <c r="Y136" s="19">
        <f t="shared" si="74"/>
        <v>47.682841177867985</v>
      </c>
      <c r="Z136" s="20">
        <v>46166.05</v>
      </c>
      <c r="AA136" s="26">
        <v>0</v>
      </c>
      <c r="AB136" s="20">
        <v>0</v>
      </c>
      <c r="AC136" s="19">
        <f t="shared" si="75"/>
        <v>47.359247668329566</v>
      </c>
      <c r="AD136" s="20">
        <v>45852.75</v>
      </c>
      <c r="AE136" s="26">
        <v>0</v>
      </c>
      <c r="AF136" s="20">
        <v>0</v>
      </c>
      <c r="AG136" s="19">
        <f t="shared" si="76"/>
        <v>47.67021968828433</v>
      </c>
      <c r="AH136" s="20">
        <v>46153.83</v>
      </c>
      <c r="AI136" s="26">
        <v>0</v>
      </c>
      <c r="AJ136" s="20">
        <v>0</v>
      </c>
      <c r="AK136" s="19">
        <f t="shared" si="77"/>
        <v>47.67021968828433</v>
      </c>
      <c r="AL136" s="20">
        <v>46153.83</v>
      </c>
      <c r="AM136" s="26">
        <v>0</v>
      </c>
      <c r="AN136" s="20">
        <v>0</v>
      </c>
      <c r="AO136" s="19">
        <f t="shared" si="78"/>
        <v>47.67021968828433</v>
      </c>
      <c r="AP136" s="20">
        <v>46153.83</v>
      </c>
      <c r="AQ136" s="26">
        <v>27.87</v>
      </c>
      <c r="AR136" s="20">
        <v>26983.46</v>
      </c>
      <c r="AS136" s="19">
        <f t="shared" si="79"/>
        <v>47.67021968828433</v>
      </c>
      <c r="AT136" s="20">
        <v>46153.83</v>
      </c>
      <c r="AU136" s="26">
        <v>53.42</v>
      </c>
      <c r="AV136" s="20">
        <v>51720.71</v>
      </c>
      <c r="AW136" s="19">
        <f t="shared" si="80"/>
        <v>47.67021968828433</v>
      </c>
      <c r="AX136" s="20">
        <v>46153.83</v>
      </c>
      <c r="AY136" s="26">
        <v>18.14</v>
      </c>
      <c r="AZ136" s="20">
        <v>17562.97</v>
      </c>
      <c r="BA136" s="19">
        <f t="shared" si="81"/>
        <v>571.8073931769591</v>
      </c>
      <c r="BB136" s="20">
        <f t="shared" si="82"/>
        <v>553618.2</v>
      </c>
      <c r="BC136" s="27">
        <f t="shared" si="83"/>
        <v>0.01653268517817962</v>
      </c>
      <c r="BD136" s="26">
        <f t="shared" si="84"/>
        <v>524.4300000000001</v>
      </c>
      <c r="BE136" s="20">
        <f t="shared" si="85"/>
        <v>507747.89</v>
      </c>
      <c r="BF136" s="28">
        <f t="shared" si="86"/>
        <v>47.377393176959</v>
      </c>
      <c r="BG136" s="29">
        <f t="shared" si="87"/>
        <v>45870.30999999994</v>
      </c>
      <c r="BH136" s="30">
        <v>12</v>
      </c>
      <c r="BI136" s="30"/>
    </row>
    <row r="137" spans="1:61" ht="12.75">
      <c r="A137" s="15">
        <v>132</v>
      </c>
      <c r="B137" s="16" t="s">
        <v>156</v>
      </c>
      <c r="C137" s="31">
        <v>2315.8</v>
      </c>
      <c r="D137" s="32"/>
      <c r="E137" s="19"/>
      <c r="F137" s="20"/>
      <c r="G137" s="21"/>
      <c r="H137" s="22"/>
      <c r="I137" s="19"/>
      <c r="J137" s="20"/>
      <c r="K137" s="23"/>
      <c r="L137" s="24"/>
      <c r="M137" s="19"/>
      <c r="N137" s="20"/>
      <c r="O137" s="25"/>
      <c r="P137" s="20"/>
      <c r="Q137" s="19"/>
      <c r="R137" s="20"/>
      <c r="S137" s="26"/>
      <c r="T137" s="20"/>
      <c r="U137" s="19"/>
      <c r="V137" s="20"/>
      <c r="W137" s="26"/>
      <c r="X137" s="20"/>
      <c r="Y137" s="19"/>
      <c r="Z137" s="20"/>
      <c r="AA137" s="26"/>
      <c r="AB137" s="20"/>
      <c r="AC137" s="19"/>
      <c r="AD137" s="20"/>
      <c r="AE137" s="26"/>
      <c r="AF137" s="20"/>
      <c r="AG137" s="19"/>
      <c r="AH137" s="20"/>
      <c r="AI137" s="26"/>
      <c r="AJ137" s="20"/>
      <c r="AK137" s="19"/>
      <c r="AL137" s="20"/>
      <c r="AM137" s="26"/>
      <c r="AN137" s="20"/>
      <c r="AO137" s="19"/>
      <c r="AP137" s="20"/>
      <c r="AQ137" s="26"/>
      <c r="AR137" s="20"/>
      <c r="AS137" s="19"/>
      <c r="AT137" s="20"/>
      <c r="AU137" s="26"/>
      <c r="AV137" s="20"/>
      <c r="AW137" s="19">
        <f t="shared" si="80"/>
        <v>35.855183383426805</v>
      </c>
      <c r="AX137" s="20">
        <v>34714.63</v>
      </c>
      <c r="AY137" s="33">
        <v>98.95</v>
      </c>
      <c r="AZ137" s="34">
        <v>95802.4</v>
      </c>
      <c r="BA137" s="19">
        <f t="shared" si="81"/>
        <v>35.855183383426805</v>
      </c>
      <c r="BB137" s="20">
        <f t="shared" si="82"/>
        <v>34714.63</v>
      </c>
      <c r="BC137" s="27">
        <f t="shared" si="83"/>
        <v>0.04272821487175058</v>
      </c>
      <c r="BD137" s="26">
        <f t="shared" si="84"/>
        <v>98.95</v>
      </c>
      <c r="BE137" s="20">
        <f t="shared" si="85"/>
        <v>95802.4</v>
      </c>
      <c r="BF137" s="45">
        <f t="shared" si="86"/>
        <v>-63.0948166165732</v>
      </c>
      <c r="BG137" s="46">
        <f t="shared" si="87"/>
        <v>-61087.77</v>
      </c>
      <c r="BH137" s="43">
        <v>1</v>
      </c>
      <c r="BI137" s="44">
        <v>40514</v>
      </c>
    </row>
    <row r="138" spans="1:61" ht="12.75">
      <c r="A138" s="15">
        <v>133</v>
      </c>
      <c r="B138" s="16" t="s">
        <v>157</v>
      </c>
      <c r="C138" s="31">
        <v>3685.4</v>
      </c>
      <c r="D138" s="32"/>
      <c r="E138" s="19">
        <f aca="true" t="shared" si="88" ref="E138:E185">F138/1.18/820.5</f>
        <v>0</v>
      </c>
      <c r="F138" s="20">
        <v>0</v>
      </c>
      <c r="G138" s="21">
        <v>0</v>
      </c>
      <c r="H138" s="22">
        <v>0</v>
      </c>
      <c r="I138" s="19">
        <f aca="true" t="shared" si="89" ref="I138:I185">J138/1.18/820.5</f>
        <v>0</v>
      </c>
      <c r="J138" s="20">
        <v>0</v>
      </c>
      <c r="K138" s="23">
        <v>0</v>
      </c>
      <c r="L138" s="24">
        <v>0</v>
      </c>
      <c r="M138" s="19">
        <f aca="true" t="shared" si="90" ref="M138:M185">N138/1.18/820.5</f>
        <v>0</v>
      </c>
      <c r="N138" s="20">
        <v>0</v>
      </c>
      <c r="O138" s="25">
        <v>0</v>
      </c>
      <c r="P138" s="20">
        <v>0</v>
      </c>
      <c r="Q138" s="19">
        <f aca="true" t="shared" si="91" ref="Q138:Q185">R138/1.18/820.5</f>
        <v>0</v>
      </c>
      <c r="R138" s="20">
        <v>0</v>
      </c>
      <c r="S138" s="26">
        <v>0</v>
      </c>
      <c r="T138" s="20">
        <v>0</v>
      </c>
      <c r="U138" s="19">
        <f aca="true" t="shared" si="92" ref="U138:U185">V138/1.18/820.5</f>
        <v>0</v>
      </c>
      <c r="V138" s="20">
        <v>0</v>
      </c>
      <c r="W138" s="26">
        <v>0</v>
      </c>
      <c r="X138" s="20">
        <v>0</v>
      </c>
      <c r="Y138" s="19">
        <f aca="true" t="shared" si="93" ref="Y138:Y185">Z138/1.18/820.5</f>
        <v>0</v>
      </c>
      <c r="Z138" s="20">
        <v>0</v>
      </c>
      <c r="AA138" s="26">
        <v>0</v>
      </c>
      <c r="AB138" s="20">
        <v>0</v>
      </c>
      <c r="AC138" s="19">
        <f aca="true" t="shared" si="94" ref="AC138:AC185">AD138/1.18/820.5</f>
        <v>30.436732459537904</v>
      </c>
      <c r="AD138" s="20">
        <v>29468.54</v>
      </c>
      <c r="AE138" s="26">
        <v>0</v>
      </c>
      <c r="AF138" s="20">
        <v>0</v>
      </c>
      <c r="AG138" s="19">
        <f aca="true" t="shared" si="95" ref="AG138:AG185">AH138/1.18/820.5</f>
        <v>58.97122465631745</v>
      </c>
      <c r="AH138" s="20">
        <v>57095.35</v>
      </c>
      <c r="AI138" s="26">
        <v>0</v>
      </c>
      <c r="AJ138" s="20">
        <v>0</v>
      </c>
      <c r="AK138" s="19">
        <f aca="true" t="shared" si="96" ref="AK138:AK185">AL138/1.18/820.5</f>
        <v>58.95914025139694</v>
      </c>
      <c r="AL138" s="20">
        <v>57083.65</v>
      </c>
      <c r="AM138" s="26">
        <v>0</v>
      </c>
      <c r="AN138" s="20">
        <v>0</v>
      </c>
      <c r="AO138" s="19">
        <f aca="true" t="shared" si="97" ref="AO138:AO185">AP138/1.18/820.5</f>
        <v>58.96642188000289</v>
      </c>
      <c r="AP138" s="20">
        <v>57090.7</v>
      </c>
      <c r="AQ138" s="26">
        <v>28.96</v>
      </c>
      <c r="AR138" s="20">
        <v>28038.78</v>
      </c>
      <c r="AS138" s="19">
        <f aca="true" t="shared" si="98" ref="AS138:AS185">AT138/1.18/820.5</f>
        <v>58.96642188000289</v>
      </c>
      <c r="AT138" s="20">
        <v>57090.7</v>
      </c>
      <c r="AU138" s="26">
        <v>58.91</v>
      </c>
      <c r="AV138" s="20">
        <v>57036.07</v>
      </c>
      <c r="AW138" s="19">
        <f t="shared" si="80"/>
        <v>58.96642188000289</v>
      </c>
      <c r="AX138" s="20">
        <v>57090.7</v>
      </c>
      <c r="AY138" s="26">
        <v>90.47</v>
      </c>
      <c r="AZ138" s="20">
        <v>87592.15</v>
      </c>
      <c r="BA138" s="19">
        <f t="shared" si="81"/>
        <v>325.26636300726096</v>
      </c>
      <c r="BB138" s="20">
        <f t="shared" si="82"/>
        <v>314919.63999999996</v>
      </c>
      <c r="BC138" s="27">
        <f t="shared" si="83"/>
        <v>0.008798354193697983</v>
      </c>
      <c r="BD138" s="26">
        <f t="shared" si="84"/>
        <v>178.34</v>
      </c>
      <c r="BE138" s="20">
        <f t="shared" si="85"/>
        <v>172667</v>
      </c>
      <c r="BF138" s="28">
        <f t="shared" si="86"/>
        <v>146.92636300726096</v>
      </c>
      <c r="BG138" s="29">
        <f t="shared" si="87"/>
        <v>142252.63999999996</v>
      </c>
      <c r="BH138" s="43">
        <v>5.5</v>
      </c>
      <c r="BI138" s="44">
        <v>40375</v>
      </c>
    </row>
    <row r="139" spans="1:61" ht="12.75">
      <c r="A139" s="15">
        <v>134</v>
      </c>
      <c r="B139" s="16" t="s">
        <v>158</v>
      </c>
      <c r="C139" s="31">
        <v>10372.9</v>
      </c>
      <c r="D139" s="32"/>
      <c r="E139" s="19">
        <f t="shared" si="88"/>
        <v>188.41963870727852</v>
      </c>
      <c r="F139" s="20">
        <v>182426.01</v>
      </c>
      <c r="G139" s="21">
        <v>346.59</v>
      </c>
      <c r="H139" s="22">
        <v>335564.97</v>
      </c>
      <c r="I139" s="19">
        <f t="shared" si="89"/>
        <v>188.37775643210526</v>
      </c>
      <c r="J139" s="20">
        <v>182385.46</v>
      </c>
      <c r="K139" s="23">
        <v>382.69</v>
      </c>
      <c r="L139" s="24">
        <v>370516.63</v>
      </c>
      <c r="M139" s="19">
        <f t="shared" si="90"/>
        <v>183.79965709209966</v>
      </c>
      <c r="N139" s="20">
        <v>177952.99</v>
      </c>
      <c r="O139" s="25">
        <v>326.91</v>
      </c>
      <c r="P139" s="20">
        <v>316510.99</v>
      </c>
      <c r="Q139" s="19">
        <f t="shared" si="91"/>
        <v>187.07572893750196</v>
      </c>
      <c r="R139" s="20">
        <v>181124.85</v>
      </c>
      <c r="S139" s="26">
        <v>163.13</v>
      </c>
      <c r="T139" s="20">
        <v>157940.83</v>
      </c>
      <c r="U139" s="19">
        <f t="shared" si="92"/>
        <v>187.07572893750196</v>
      </c>
      <c r="V139" s="20">
        <v>181124.85</v>
      </c>
      <c r="W139" s="26">
        <v>48.84</v>
      </c>
      <c r="X139" s="20">
        <v>47286.4</v>
      </c>
      <c r="Y139" s="19">
        <f t="shared" si="93"/>
        <v>187.07572893750196</v>
      </c>
      <c r="Z139" s="20">
        <v>181124.85</v>
      </c>
      <c r="AA139" s="26">
        <v>0</v>
      </c>
      <c r="AB139" s="20">
        <v>0</v>
      </c>
      <c r="AC139" s="19">
        <f t="shared" si="94"/>
        <v>187.07572893750196</v>
      </c>
      <c r="AD139" s="20">
        <v>181124.85</v>
      </c>
      <c r="AE139" s="26">
        <v>0</v>
      </c>
      <c r="AF139" s="20">
        <v>0</v>
      </c>
      <c r="AG139" s="19">
        <f t="shared" si="95"/>
        <v>187.07572893750196</v>
      </c>
      <c r="AH139" s="20">
        <v>181124.85</v>
      </c>
      <c r="AI139" s="26">
        <v>0</v>
      </c>
      <c r="AJ139" s="20">
        <v>0</v>
      </c>
      <c r="AK139" s="19">
        <f t="shared" si="96"/>
        <v>187.07572893750196</v>
      </c>
      <c r="AL139" s="20">
        <v>181124.85</v>
      </c>
      <c r="AM139" s="26">
        <v>0</v>
      </c>
      <c r="AN139" s="20">
        <v>0</v>
      </c>
      <c r="AO139" s="19">
        <f t="shared" si="97"/>
        <v>187.07572893750196</v>
      </c>
      <c r="AP139" s="20">
        <v>181124.85</v>
      </c>
      <c r="AQ139" s="26">
        <v>81.46</v>
      </c>
      <c r="AR139" s="20">
        <v>78868.76</v>
      </c>
      <c r="AS139" s="19">
        <f t="shared" si="98"/>
        <v>187.06129995145582</v>
      </c>
      <c r="AT139" s="20">
        <v>181110.88</v>
      </c>
      <c r="AU139" s="26">
        <v>172.29</v>
      </c>
      <c r="AV139" s="20">
        <v>166809.45</v>
      </c>
      <c r="AW139" s="19">
        <f aca="true" t="shared" si="99" ref="AW139:AW170">AX139/1.18/820.5</f>
        <v>187.06129995145582</v>
      </c>
      <c r="AX139" s="20">
        <v>181110.88</v>
      </c>
      <c r="AY139" s="26">
        <v>286.42</v>
      </c>
      <c r="AZ139" s="20">
        <v>277308.98</v>
      </c>
      <c r="BA139" s="19">
        <f t="shared" si="81"/>
        <v>2244.249754696909</v>
      </c>
      <c r="BB139" s="20">
        <f t="shared" si="82"/>
        <v>2172860.17</v>
      </c>
      <c r="BC139" s="27">
        <f t="shared" si="83"/>
        <v>0.014527679498179553</v>
      </c>
      <c r="BD139" s="26">
        <f t="shared" si="84"/>
        <v>1808.3300000000002</v>
      </c>
      <c r="BE139" s="20">
        <f t="shared" si="85"/>
        <v>1750807.0099999998</v>
      </c>
      <c r="BF139" s="28">
        <f t="shared" si="86"/>
        <v>435.91975469690874</v>
      </c>
      <c r="BG139" s="29">
        <f t="shared" si="87"/>
        <v>422053.16000000015</v>
      </c>
      <c r="BH139" s="30">
        <v>12</v>
      </c>
      <c r="BI139" s="30"/>
    </row>
    <row r="140" spans="1:61" ht="12.75">
      <c r="A140" s="15">
        <v>135</v>
      </c>
      <c r="B140" s="16" t="s">
        <v>159</v>
      </c>
      <c r="C140" s="31">
        <v>5802.8</v>
      </c>
      <c r="D140" s="32"/>
      <c r="E140" s="19">
        <f t="shared" si="88"/>
        <v>104.6456893791508</v>
      </c>
      <c r="F140" s="20">
        <v>101316.91</v>
      </c>
      <c r="G140" s="21">
        <v>195.73</v>
      </c>
      <c r="H140" s="22">
        <v>189503.83</v>
      </c>
      <c r="I140" s="19">
        <f t="shared" si="89"/>
        <v>104.6456893791508</v>
      </c>
      <c r="J140" s="20">
        <v>101316.91</v>
      </c>
      <c r="K140" s="23">
        <v>203.06</v>
      </c>
      <c r="L140" s="24">
        <v>196600.66</v>
      </c>
      <c r="M140" s="19">
        <f t="shared" si="90"/>
        <v>104.6456893791508</v>
      </c>
      <c r="N140" s="20">
        <v>101316.91</v>
      </c>
      <c r="O140" s="25">
        <v>164.52</v>
      </c>
      <c r="P140" s="20">
        <v>159286.62</v>
      </c>
      <c r="Q140" s="19">
        <f t="shared" si="91"/>
        <v>104.6456893791508</v>
      </c>
      <c r="R140" s="20">
        <v>101316.91</v>
      </c>
      <c r="S140" s="26">
        <v>101.41</v>
      </c>
      <c r="T140" s="20">
        <v>98184.15</v>
      </c>
      <c r="U140" s="19">
        <f t="shared" si="92"/>
        <v>104.6456893791508</v>
      </c>
      <c r="V140" s="20">
        <v>101316.91</v>
      </c>
      <c r="W140" s="26">
        <v>26.7</v>
      </c>
      <c r="X140" s="20">
        <v>25850.67</v>
      </c>
      <c r="Y140" s="19">
        <f t="shared" si="93"/>
        <v>104.6456893791508</v>
      </c>
      <c r="Z140" s="20">
        <v>101316.91</v>
      </c>
      <c r="AA140" s="26">
        <v>0</v>
      </c>
      <c r="AB140" s="20">
        <v>0</v>
      </c>
      <c r="AC140" s="19">
        <f t="shared" si="94"/>
        <v>104.6456893791508</v>
      </c>
      <c r="AD140" s="20">
        <v>101316.91</v>
      </c>
      <c r="AE140" s="26">
        <v>0</v>
      </c>
      <c r="AF140" s="20">
        <v>0</v>
      </c>
      <c r="AG140" s="19">
        <f t="shared" si="95"/>
        <v>104.6456893791508</v>
      </c>
      <c r="AH140" s="20">
        <v>101316.91</v>
      </c>
      <c r="AI140" s="26">
        <v>0</v>
      </c>
      <c r="AJ140" s="20">
        <v>0</v>
      </c>
      <c r="AK140" s="19">
        <f t="shared" si="96"/>
        <v>104.6456893791508</v>
      </c>
      <c r="AL140" s="20">
        <v>101316.91</v>
      </c>
      <c r="AM140" s="26">
        <v>0</v>
      </c>
      <c r="AN140" s="20">
        <v>0</v>
      </c>
      <c r="AO140" s="19">
        <f t="shared" si="97"/>
        <v>104.6456893791508</v>
      </c>
      <c r="AP140" s="20">
        <v>101316.91</v>
      </c>
      <c r="AQ140" s="26">
        <v>61.76</v>
      </c>
      <c r="AR140" s="20">
        <v>59795.41</v>
      </c>
      <c r="AS140" s="19">
        <f t="shared" si="98"/>
        <v>104.6456893791508</v>
      </c>
      <c r="AT140" s="20">
        <v>101316.91</v>
      </c>
      <c r="AU140" s="26">
        <v>127.62</v>
      </c>
      <c r="AV140" s="20">
        <v>123560.41</v>
      </c>
      <c r="AW140" s="19">
        <f t="shared" si="99"/>
        <v>104.6456893791508</v>
      </c>
      <c r="AX140" s="20">
        <v>101316.91</v>
      </c>
      <c r="AY140" s="33">
        <v>174.06</v>
      </c>
      <c r="AZ140" s="34">
        <v>168523.15</v>
      </c>
      <c r="BA140" s="19">
        <f t="shared" si="81"/>
        <v>1255.7482725498096</v>
      </c>
      <c r="BB140" s="20">
        <f t="shared" si="82"/>
        <v>1215802.9200000002</v>
      </c>
      <c r="BC140" s="27">
        <f t="shared" si="83"/>
        <v>0.015148721306955262</v>
      </c>
      <c r="BD140" s="26">
        <f t="shared" si="84"/>
        <v>1054.86</v>
      </c>
      <c r="BE140" s="20">
        <f t="shared" si="85"/>
        <v>1021304.9000000001</v>
      </c>
      <c r="BF140" s="28">
        <f t="shared" si="86"/>
        <v>200.8882725498097</v>
      </c>
      <c r="BG140" s="29">
        <f t="shared" si="87"/>
        <v>194498.02000000002</v>
      </c>
      <c r="BH140" s="30">
        <v>12</v>
      </c>
      <c r="BI140" s="30"/>
    </row>
    <row r="141" spans="1:61" ht="12.75">
      <c r="A141" s="15">
        <v>136</v>
      </c>
      <c r="B141" s="16" t="s">
        <v>160</v>
      </c>
      <c r="C141" s="31">
        <v>5794.3</v>
      </c>
      <c r="D141" s="32"/>
      <c r="E141" s="19">
        <f t="shared" si="88"/>
        <v>104.49234137927473</v>
      </c>
      <c r="F141" s="20">
        <v>101168.44</v>
      </c>
      <c r="G141" s="21">
        <v>167.74</v>
      </c>
      <c r="H141" s="22">
        <v>162404.19</v>
      </c>
      <c r="I141" s="19">
        <f t="shared" si="89"/>
        <v>103.82336111713612</v>
      </c>
      <c r="J141" s="20">
        <v>100520.74</v>
      </c>
      <c r="K141" s="23">
        <v>165.94</v>
      </c>
      <c r="L141" s="24">
        <v>160661.45</v>
      </c>
      <c r="M141" s="19">
        <f t="shared" si="90"/>
        <v>104.49234137927473</v>
      </c>
      <c r="N141" s="20">
        <v>101168.44</v>
      </c>
      <c r="O141" s="25">
        <v>146.09</v>
      </c>
      <c r="P141" s="20">
        <v>141442.88</v>
      </c>
      <c r="Q141" s="19">
        <f t="shared" si="91"/>
        <v>104.49234137927473</v>
      </c>
      <c r="R141" s="20">
        <v>101168.44</v>
      </c>
      <c r="S141" s="26">
        <v>73.79</v>
      </c>
      <c r="T141" s="20">
        <v>71442.74</v>
      </c>
      <c r="U141" s="19">
        <f t="shared" si="92"/>
        <v>104.49234137927473</v>
      </c>
      <c r="V141" s="20">
        <v>101168.44</v>
      </c>
      <c r="W141" s="26">
        <v>20.05</v>
      </c>
      <c r="X141" s="20">
        <v>19412.21</v>
      </c>
      <c r="Y141" s="19">
        <f t="shared" si="93"/>
        <v>104.49234137927473</v>
      </c>
      <c r="Z141" s="20">
        <v>101168.44</v>
      </c>
      <c r="AA141" s="26">
        <v>0</v>
      </c>
      <c r="AB141" s="20">
        <v>0</v>
      </c>
      <c r="AC141" s="19">
        <f t="shared" si="94"/>
        <v>104.49234137927473</v>
      </c>
      <c r="AD141" s="20">
        <v>101168.44</v>
      </c>
      <c r="AE141" s="26">
        <v>0</v>
      </c>
      <c r="AF141" s="20">
        <v>0</v>
      </c>
      <c r="AG141" s="19">
        <f t="shared" si="95"/>
        <v>104.49234137927473</v>
      </c>
      <c r="AH141" s="20">
        <v>101168.44</v>
      </c>
      <c r="AI141" s="26">
        <v>0</v>
      </c>
      <c r="AJ141" s="20">
        <v>0</v>
      </c>
      <c r="AK141" s="19">
        <f t="shared" si="96"/>
        <v>104.49234137927473</v>
      </c>
      <c r="AL141" s="20">
        <v>101168.44</v>
      </c>
      <c r="AM141" s="26">
        <v>0</v>
      </c>
      <c r="AN141" s="20">
        <v>0</v>
      </c>
      <c r="AO141" s="19">
        <f t="shared" si="97"/>
        <v>104.49234137927473</v>
      </c>
      <c r="AP141" s="20">
        <v>101168.44</v>
      </c>
      <c r="AQ141" s="33">
        <v>125.25</v>
      </c>
      <c r="AR141" s="34">
        <v>121265.8</v>
      </c>
      <c r="AS141" s="19">
        <f t="shared" si="98"/>
        <v>104.49234137927473</v>
      </c>
      <c r="AT141" s="20">
        <v>101168.44</v>
      </c>
      <c r="AU141" s="26">
        <v>46.89</v>
      </c>
      <c r="AV141" s="20">
        <v>45398.43</v>
      </c>
      <c r="AW141" s="19">
        <f t="shared" si="99"/>
        <v>104.49234137927473</v>
      </c>
      <c r="AX141" s="20">
        <v>101168.44</v>
      </c>
      <c r="AY141" s="26">
        <v>127.2</v>
      </c>
      <c r="AZ141" s="20">
        <v>123153.77</v>
      </c>
      <c r="BA141" s="19">
        <f t="shared" si="81"/>
        <v>1253.2391162891581</v>
      </c>
      <c r="BB141" s="20">
        <f t="shared" si="82"/>
        <v>1213373.5799999998</v>
      </c>
      <c r="BC141" s="27">
        <f t="shared" si="83"/>
        <v>0.01255472332004441</v>
      </c>
      <c r="BD141" s="26">
        <f t="shared" si="84"/>
        <v>872.9499999999999</v>
      </c>
      <c r="BE141" s="20">
        <f t="shared" si="85"/>
        <v>845181.4700000001</v>
      </c>
      <c r="BF141" s="28">
        <f t="shared" si="86"/>
        <v>380.2891162891582</v>
      </c>
      <c r="BG141" s="29">
        <f t="shared" si="87"/>
        <v>368192.10999999975</v>
      </c>
      <c r="BH141" s="30">
        <v>12</v>
      </c>
      <c r="BI141" s="30"/>
    </row>
    <row r="142" spans="1:61" ht="12.75">
      <c r="A142" s="15">
        <v>137</v>
      </c>
      <c r="B142" s="16" t="s">
        <v>161</v>
      </c>
      <c r="C142" s="31">
        <v>5971.95</v>
      </c>
      <c r="D142" s="32"/>
      <c r="E142" s="19">
        <f t="shared" si="88"/>
        <v>107.83617884919283</v>
      </c>
      <c r="F142" s="20">
        <v>104405.91</v>
      </c>
      <c r="G142" s="21">
        <v>194.92</v>
      </c>
      <c r="H142" s="22">
        <v>188719.59</v>
      </c>
      <c r="I142" s="19">
        <f t="shared" si="89"/>
        <v>107.83617884919283</v>
      </c>
      <c r="J142" s="20">
        <v>104405.91</v>
      </c>
      <c r="K142" s="23">
        <v>201.43</v>
      </c>
      <c r="L142" s="24">
        <v>195022.51</v>
      </c>
      <c r="M142" s="19">
        <f t="shared" si="90"/>
        <v>107.83617884919283</v>
      </c>
      <c r="N142" s="20">
        <v>104405.91</v>
      </c>
      <c r="O142" s="25">
        <v>172.49</v>
      </c>
      <c r="P142" s="20">
        <v>167003.09</v>
      </c>
      <c r="Q142" s="19">
        <f t="shared" si="91"/>
        <v>107.83617884919283</v>
      </c>
      <c r="R142" s="20">
        <v>104405.91</v>
      </c>
      <c r="S142" s="26">
        <v>93.67</v>
      </c>
      <c r="T142" s="20">
        <v>90690.36</v>
      </c>
      <c r="U142" s="19">
        <f t="shared" si="92"/>
        <v>107.83617884919283</v>
      </c>
      <c r="V142" s="20">
        <v>104405.91</v>
      </c>
      <c r="W142" s="26">
        <v>28.25</v>
      </c>
      <c r="X142" s="20">
        <v>27351.37</v>
      </c>
      <c r="Y142" s="19">
        <f t="shared" si="93"/>
        <v>107.83617884919283</v>
      </c>
      <c r="Z142" s="20">
        <v>104405.91</v>
      </c>
      <c r="AA142" s="26">
        <v>0</v>
      </c>
      <c r="AB142" s="20">
        <v>0</v>
      </c>
      <c r="AC142" s="19">
        <f t="shared" si="94"/>
        <v>107.83617884919283</v>
      </c>
      <c r="AD142" s="20">
        <v>104405.91</v>
      </c>
      <c r="AE142" s="26">
        <v>0</v>
      </c>
      <c r="AF142" s="20">
        <v>0</v>
      </c>
      <c r="AG142" s="19">
        <f t="shared" si="95"/>
        <v>107.83617884919283</v>
      </c>
      <c r="AH142" s="20">
        <v>104405.91</v>
      </c>
      <c r="AI142" s="26">
        <v>0</v>
      </c>
      <c r="AJ142" s="20">
        <v>0</v>
      </c>
      <c r="AK142" s="19">
        <f t="shared" si="96"/>
        <v>107.83617884919283</v>
      </c>
      <c r="AL142" s="20">
        <v>104405.91</v>
      </c>
      <c r="AM142" s="26">
        <v>0</v>
      </c>
      <c r="AN142" s="20">
        <v>0</v>
      </c>
      <c r="AO142" s="19">
        <f t="shared" si="97"/>
        <v>107.83617884919283</v>
      </c>
      <c r="AP142" s="20">
        <v>104405.91</v>
      </c>
      <c r="AQ142" s="26">
        <v>56.07</v>
      </c>
      <c r="AR142" s="20">
        <v>54286.41</v>
      </c>
      <c r="AS142" s="19">
        <f t="shared" si="98"/>
        <v>107.83618917774403</v>
      </c>
      <c r="AT142" s="20">
        <v>104405.92</v>
      </c>
      <c r="AU142" s="26">
        <v>94.96</v>
      </c>
      <c r="AV142" s="20">
        <v>91939.32</v>
      </c>
      <c r="AW142" s="19">
        <f t="shared" si="99"/>
        <v>107.69606172342206</v>
      </c>
      <c r="AX142" s="20">
        <v>104270.25</v>
      </c>
      <c r="AY142" s="26">
        <v>164.49</v>
      </c>
      <c r="AZ142" s="20">
        <v>159257.57</v>
      </c>
      <c r="BA142" s="19">
        <f t="shared" si="81"/>
        <v>1293.8940393930943</v>
      </c>
      <c r="BB142" s="20">
        <f t="shared" si="82"/>
        <v>1252735.27</v>
      </c>
      <c r="BC142" s="27">
        <f t="shared" si="83"/>
        <v>0.014041756321916071</v>
      </c>
      <c r="BD142" s="26">
        <f t="shared" si="84"/>
        <v>1006.2800000000001</v>
      </c>
      <c r="BE142" s="20">
        <f t="shared" si="85"/>
        <v>974270.22</v>
      </c>
      <c r="BF142" s="28">
        <f t="shared" si="86"/>
        <v>287.61403939309423</v>
      </c>
      <c r="BG142" s="29">
        <f t="shared" si="87"/>
        <v>278465.05000000005</v>
      </c>
      <c r="BH142" s="30">
        <v>12</v>
      </c>
      <c r="BI142" s="30"/>
    </row>
    <row r="143" spans="1:61" ht="12.75">
      <c r="A143" s="15">
        <v>138</v>
      </c>
      <c r="B143" s="16" t="s">
        <v>162</v>
      </c>
      <c r="C143" s="31">
        <v>5503.8</v>
      </c>
      <c r="D143" s="32"/>
      <c r="E143" s="19">
        <f t="shared" si="88"/>
        <v>99.26083723236142</v>
      </c>
      <c r="F143" s="20">
        <v>96103.35</v>
      </c>
      <c r="G143" s="21">
        <v>186.77</v>
      </c>
      <c r="H143" s="22">
        <v>180828.85</v>
      </c>
      <c r="I143" s="19">
        <f t="shared" si="89"/>
        <v>99.26083723236142</v>
      </c>
      <c r="J143" s="20">
        <v>96103.35</v>
      </c>
      <c r="K143" s="23">
        <v>193.21</v>
      </c>
      <c r="L143" s="24">
        <v>187063.99</v>
      </c>
      <c r="M143" s="19">
        <f t="shared" si="90"/>
        <v>99.26083723236142</v>
      </c>
      <c r="N143" s="20">
        <v>96103.35</v>
      </c>
      <c r="O143" s="25">
        <v>167.76</v>
      </c>
      <c r="P143" s="20">
        <v>162423.55</v>
      </c>
      <c r="Q143" s="19">
        <f t="shared" si="91"/>
        <v>99.26083723236142</v>
      </c>
      <c r="R143" s="20">
        <v>96103.35</v>
      </c>
      <c r="S143" s="26">
        <v>90.27</v>
      </c>
      <c r="T143" s="20">
        <v>87398.51</v>
      </c>
      <c r="U143" s="19">
        <f t="shared" si="92"/>
        <v>99.26083723236142</v>
      </c>
      <c r="V143" s="20">
        <v>96103.35</v>
      </c>
      <c r="W143" s="26">
        <v>25.93</v>
      </c>
      <c r="X143" s="20">
        <v>25105.17</v>
      </c>
      <c r="Y143" s="19">
        <f t="shared" si="93"/>
        <v>99.26083723236142</v>
      </c>
      <c r="Z143" s="20">
        <v>96103.35</v>
      </c>
      <c r="AA143" s="26">
        <v>0</v>
      </c>
      <c r="AB143" s="20">
        <v>0</v>
      </c>
      <c r="AC143" s="19">
        <f t="shared" si="94"/>
        <v>99.26083723236142</v>
      </c>
      <c r="AD143" s="20">
        <v>96103.35</v>
      </c>
      <c r="AE143" s="26">
        <v>0</v>
      </c>
      <c r="AF143" s="20">
        <v>0</v>
      </c>
      <c r="AG143" s="19">
        <f t="shared" si="95"/>
        <v>99.26083723236142</v>
      </c>
      <c r="AH143" s="20">
        <v>96103.35</v>
      </c>
      <c r="AI143" s="26">
        <v>0</v>
      </c>
      <c r="AJ143" s="20">
        <v>0</v>
      </c>
      <c r="AK143" s="19">
        <f t="shared" si="96"/>
        <v>99.26083723236142</v>
      </c>
      <c r="AL143" s="20">
        <v>96103.35</v>
      </c>
      <c r="AM143" s="26">
        <v>0</v>
      </c>
      <c r="AN143" s="20">
        <v>0</v>
      </c>
      <c r="AO143" s="19">
        <f t="shared" si="97"/>
        <v>99.26083723236142</v>
      </c>
      <c r="AP143" s="20">
        <v>96103.35</v>
      </c>
      <c r="AQ143" s="26">
        <v>47.17</v>
      </c>
      <c r="AR143" s="20">
        <v>45669.52</v>
      </c>
      <c r="AS143" s="19">
        <f t="shared" si="98"/>
        <v>99.25362790361396</v>
      </c>
      <c r="AT143" s="20">
        <v>96096.37</v>
      </c>
      <c r="AU143" s="33">
        <v>132.23</v>
      </c>
      <c r="AV143" s="34">
        <v>128023.76</v>
      </c>
      <c r="AW143" s="19">
        <f t="shared" si="99"/>
        <v>99.25362790361396</v>
      </c>
      <c r="AX143" s="20">
        <v>96096.37</v>
      </c>
      <c r="AY143" s="26">
        <v>152.56</v>
      </c>
      <c r="AZ143" s="20">
        <v>147707.07</v>
      </c>
      <c r="BA143" s="19">
        <f t="shared" si="81"/>
        <v>1191.115628130842</v>
      </c>
      <c r="BB143" s="20">
        <f t="shared" si="82"/>
        <v>1153226.24</v>
      </c>
      <c r="BC143" s="27">
        <f t="shared" si="83"/>
        <v>0.015078975737974972</v>
      </c>
      <c r="BD143" s="26">
        <f t="shared" si="84"/>
        <v>995.8999999999999</v>
      </c>
      <c r="BE143" s="20">
        <f t="shared" si="85"/>
        <v>964220.4199999999</v>
      </c>
      <c r="BF143" s="28">
        <f t="shared" si="86"/>
        <v>195.2156281308421</v>
      </c>
      <c r="BG143" s="29">
        <f t="shared" si="87"/>
        <v>189005.82000000007</v>
      </c>
      <c r="BH143" s="30">
        <v>12</v>
      </c>
      <c r="BI143" s="30"/>
    </row>
    <row r="144" spans="1:61" ht="12.75">
      <c r="A144" s="15">
        <v>139</v>
      </c>
      <c r="B144" s="16" t="s">
        <v>163</v>
      </c>
      <c r="C144" s="31">
        <v>5519.4</v>
      </c>
      <c r="D144" s="32"/>
      <c r="E144" s="19">
        <f t="shared" si="88"/>
        <v>99.54571933194931</v>
      </c>
      <c r="F144" s="20">
        <v>96379.17</v>
      </c>
      <c r="G144" s="21">
        <v>176.35</v>
      </c>
      <c r="H144" s="22">
        <v>170740.31</v>
      </c>
      <c r="I144" s="19">
        <f t="shared" si="89"/>
        <v>99.54571933194931</v>
      </c>
      <c r="J144" s="20">
        <v>96379.17</v>
      </c>
      <c r="K144" s="23">
        <v>181.86</v>
      </c>
      <c r="L144" s="24">
        <v>176075.03</v>
      </c>
      <c r="M144" s="19">
        <f t="shared" si="90"/>
        <v>99.54571933194931</v>
      </c>
      <c r="N144" s="20">
        <v>96379.17</v>
      </c>
      <c r="O144" s="25">
        <v>158.43</v>
      </c>
      <c r="P144" s="20">
        <v>153390.34</v>
      </c>
      <c r="Q144" s="19">
        <f t="shared" si="91"/>
        <v>99.54571933194931</v>
      </c>
      <c r="R144" s="20">
        <v>96379.17</v>
      </c>
      <c r="S144" s="26">
        <v>84.93</v>
      </c>
      <c r="T144" s="20">
        <v>82228.38</v>
      </c>
      <c r="U144" s="19">
        <f t="shared" si="92"/>
        <v>99.54571933194931</v>
      </c>
      <c r="V144" s="20">
        <v>96379.17</v>
      </c>
      <c r="W144" s="26">
        <v>24.53</v>
      </c>
      <c r="X144" s="20">
        <v>23749.7</v>
      </c>
      <c r="Y144" s="19">
        <f t="shared" si="93"/>
        <v>99.54571933194931</v>
      </c>
      <c r="Z144" s="20">
        <v>96379.17</v>
      </c>
      <c r="AA144" s="26">
        <v>0</v>
      </c>
      <c r="AB144" s="20">
        <v>0</v>
      </c>
      <c r="AC144" s="19">
        <f t="shared" si="94"/>
        <v>99.53670250673939</v>
      </c>
      <c r="AD144" s="20">
        <v>96370.44</v>
      </c>
      <c r="AE144" s="26">
        <v>0</v>
      </c>
      <c r="AF144" s="20">
        <v>0</v>
      </c>
      <c r="AG144" s="19">
        <f t="shared" si="95"/>
        <v>99.53670250673939</v>
      </c>
      <c r="AH144" s="20">
        <v>96370.44</v>
      </c>
      <c r="AI144" s="26">
        <v>0</v>
      </c>
      <c r="AJ144" s="20">
        <v>0</v>
      </c>
      <c r="AK144" s="19">
        <f t="shared" si="96"/>
        <v>99.53489501027693</v>
      </c>
      <c r="AL144" s="20">
        <v>96368.69</v>
      </c>
      <c r="AM144" s="26">
        <v>0</v>
      </c>
      <c r="AN144" s="20">
        <v>0</v>
      </c>
      <c r="AO144" s="19">
        <f t="shared" si="97"/>
        <v>99.53489501027693</v>
      </c>
      <c r="AP144" s="20">
        <v>96368.69</v>
      </c>
      <c r="AQ144" s="26">
        <v>54.23</v>
      </c>
      <c r="AR144" s="20">
        <v>52504.94</v>
      </c>
      <c r="AS144" s="19">
        <f t="shared" si="98"/>
        <v>99.53489501027693</v>
      </c>
      <c r="AT144" s="20">
        <v>96368.69</v>
      </c>
      <c r="AU144" s="26">
        <v>86.71</v>
      </c>
      <c r="AV144" s="20">
        <v>83951.75</v>
      </c>
      <c r="AW144" s="19">
        <f t="shared" si="99"/>
        <v>99.53489501027693</v>
      </c>
      <c r="AX144" s="20">
        <v>96368.69</v>
      </c>
      <c r="AY144" s="26">
        <v>143.81</v>
      </c>
      <c r="AZ144" s="20">
        <v>139235.4</v>
      </c>
      <c r="BA144" s="19">
        <f t="shared" si="81"/>
        <v>1194.4873010462823</v>
      </c>
      <c r="BB144" s="20">
        <f t="shared" si="82"/>
        <v>1156490.6600000001</v>
      </c>
      <c r="BC144" s="27">
        <f t="shared" si="83"/>
        <v>0.013752249640661428</v>
      </c>
      <c r="BD144" s="26">
        <f t="shared" si="84"/>
        <v>910.8500000000001</v>
      </c>
      <c r="BE144" s="20">
        <f t="shared" si="85"/>
        <v>881875.85</v>
      </c>
      <c r="BF144" s="28">
        <f t="shared" si="86"/>
        <v>283.6373010462821</v>
      </c>
      <c r="BG144" s="29">
        <f t="shared" si="87"/>
        <v>274614.8100000002</v>
      </c>
      <c r="BH144" s="30">
        <v>12</v>
      </c>
      <c r="BI144" s="30"/>
    </row>
    <row r="145" spans="1:61" ht="12.75">
      <c r="A145" s="15">
        <v>140</v>
      </c>
      <c r="B145" s="16" t="s">
        <v>164</v>
      </c>
      <c r="C145" s="31">
        <v>3704.04</v>
      </c>
      <c r="D145" s="32"/>
      <c r="E145" s="19">
        <f t="shared" si="88"/>
        <v>66.79738481083258</v>
      </c>
      <c r="F145" s="20">
        <v>64672.56</v>
      </c>
      <c r="G145" s="21">
        <v>119.53</v>
      </c>
      <c r="H145" s="22">
        <v>115727.75</v>
      </c>
      <c r="I145" s="19">
        <f t="shared" si="89"/>
        <v>66.79738481083258</v>
      </c>
      <c r="J145" s="20">
        <v>64672.56</v>
      </c>
      <c r="K145" s="23">
        <v>134.45</v>
      </c>
      <c r="L145" s="24">
        <v>130173.15</v>
      </c>
      <c r="M145" s="19">
        <f t="shared" si="90"/>
        <v>66.79738481083258</v>
      </c>
      <c r="N145" s="20">
        <v>64672.56</v>
      </c>
      <c r="O145" s="25">
        <v>107.37</v>
      </c>
      <c r="P145" s="20">
        <v>103954.56</v>
      </c>
      <c r="Q145" s="19">
        <f t="shared" si="91"/>
        <v>66.79738481083258</v>
      </c>
      <c r="R145" s="20">
        <v>64672.56</v>
      </c>
      <c r="S145" s="26">
        <v>56.16</v>
      </c>
      <c r="T145" s="20">
        <v>54373.55</v>
      </c>
      <c r="U145" s="19">
        <f t="shared" si="92"/>
        <v>66.79738481083258</v>
      </c>
      <c r="V145" s="20">
        <v>64672.56</v>
      </c>
      <c r="W145" s="26">
        <v>15.75</v>
      </c>
      <c r="X145" s="20">
        <v>15248.99</v>
      </c>
      <c r="Y145" s="19">
        <f t="shared" si="93"/>
        <v>66.79738481083258</v>
      </c>
      <c r="Z145" s="20">
        <v>64672.56</v>
      </c>
      <c r="AA145" s="26">
        <v>0</v>
      </c>
      <c r="AB145" s="20">
        <v>0</v>
      </c>
      <c r="AC145" s="19">
        <f t="shared" si="94"/>
        <v>66.79738481083258</v>
      </c>
      <c r="AD145" s="20">
        <v>64672.56</v>
      </c>
      <c r="AE145" s="26">
        <v>0</v>
      </c>
      <c r="AF145" s="20">
        <v>0</v>
      </c>
      <c r="AG145" s="19">
        <f t="shared" si="95"/>
        <v>66.79738481083258</v>
      </c>
      <c r="AH145" s="20">
        <v>64672.56</v>
      </c>
      <c r="AI145" s="26">
        <v>0</v>
      </c>
      <c r="AJ145" s="20">
        <v>0</v>
      </c>
      <c r="AK145" s="19">
        <f t="shared" si="96"/>
        <v>66.79738481083258</v>
      </c>
      <c r="AL145" s="20">
        <v>64672.56</v>
      </c>
      <c r="AM145" s="26">
        <v>0</v>
      </c>
      <c r="AN145" s="20">
        <v>0</v>
      </c>
      <c r="AO145" s="19">
        <f t="shared" si="97"/>
        <v>66.79738481083258</v>
      </c>
      <c r="AP145" s="20">
        <v>64672.56</v>
      </c>
      <c r="AQ145" s="26">
        <v>31.4</v>
      </c>
      <c r="AR145" s="20">
        <v>30401.17</v>
      </c>
      <c r="AS145" s="19">
        <f t="shared" si="98"/>
        <v>66.79738481083258</v>
      </c>
      <c r="AT145" s="20">
        <v>64672.56</v>
      </c>
      <c r="AU145" s="26">
        <v>56</v>
      </c>
      <c r="AV145" s="20">
        <v>54218.64</v>
      </c>
      <c r="AW145" s="19">
        <f t="shared" si="99"/>
        <v>66.79738481083258</v>
      </c>
      <c r="AX145" s="20">
        <v>64672.56</v>
      </c>
      <c r="AY145" s="26">
        <v>91.77</v>
      </c>
      <c r="AZ145" s="20">
        <v>88850.8</v>
      </c>
      <c r="BA145" s="19">
        <f t="shared" si="81"/>
        <v>801.5686177299909</v>
      </c>
      <c r="BB145" s="20">
        <f t="shared" si="82"/>
        <v>776070.7200000002</v>
      </c>
      <c r="BC145" s="27">
        <f t="shared" si="83"/>
        <v>0.013778423919108143</v>
      </c>
      <c r="BD145" s="26">
        <f t="shared" si="84"/>
        <v>612.43</v>
      </c>
      <c r="BE145" s="20">
        <f t="shared" si="85"/>
        <v>592948.61</v>
      </c>
      <c r="BF145" s="28">
        <f t="shared" si="86"/>
        <v>189.13861772999098</v>
      </c>
      <c r="BG145" s="29">
        <f t="shared" si="87"/>
        <v>183122.11000000022</v>
      </c>
      <c r="BH145" s="30">
        <v>12</v>
      </c>
      <c r="BI145" s="30"/>
    </row>
    <row r="146" spans="1:61" ht="12.75">
      <c r="A146" s="15">
        <v>141</v>
      </c>
      <c r="B146" s="16" t="s">
        <v>165</v>
      </c>
      <c r="C146" s="31">
        <v>3314.1</v>
      </c>
      <c r="D146" s="32"/>
      <c r="E146" s="19">
        <f t="shared" si="88"/>
        <v>59.7653559735176</v>
      </c>
      <c r="F146" s="20">
        <v>57864.22</v>
      </c>
      <c r="G146" s="21">
        <v>106.81</v>
      </c>
      <c r="H146" s="22">
        <v>103412.37</v>
      </c>
      <c r="I146" s="19">
        <f t="shared" si="89"/>
        <v>59.7653559735176</v>
      </c>
      <c r="J146" s="20">
        <v>57864.22</v>
      </c>
      <c r="K146" s="23">
        <v>110.78</v>
      </c>
      <c r="L146" s="24">
        <v>107256.09</v>
      </c>
      <c r="M146" s="19">
        <f t="shared" si="90"/>
        <v>59.7653559735176</v>
      </c>
      <c r="N146" s="20">
        <v>57864.22</v>
      </c>
      <c r="O146" s="25">
        <v>96.24</v>
      </c>
      <c r="P146" s="20">
        <v>93178.6</v>
      </c>
      <c r="Q146" s="19">
        <f t="shared" si="91"/>
        <v>59.7653559735176</v>
      </c>
      <c r="R146" s="20">
        <v>57864.22</v>
      </c>
      <c r="S146" s="26">
        <v>51.35</v>
      </c>
      <c r="T146" s="20">
        <v>49716.56</v>
      </c>
      <c r="U146" s="19">
        <f t="shared" si="92"/>
        <v>59.7653559735176</v>
      </c>
      <c r="V146" s="20">
        <v>57864.22</v>
      </c>
      <c r="W146" s="26">
        <v>14.87</v>
      </c>
      <c r="X146" s="20">
        <v>14396.98</v>
      </c>
      <c r="Y146" s="19">
        <f t="shared" si="93"/>
        <v>59.7653559735176</v>
      </c>
      <c r="Z146" s="20">
        <v>57864.22</v>
      </c>
      <c r="AA146" s="26">
        <v>0</v>
      </c>
      <c r="AB146" s="20">
        <v>0</v>
      </c>
      <c r="AC146" s="19">
        <f t="shared" si="94"/>
        <v>59.7653559735176</v>
      </c>
      <c r="AD146" s="20">
        <v>57864.22</v>
      </c>
      <c r="AE146" s="26">
        <v>0</v>
      </c>
      <c r="AF146" s="20">
        <v>0</v>
      </c>
      <c r="AG146" s="19">
        <f t="shared" si="95"/>
        <v>59.7653559735176</v>
      </c>
      <c r="AH146" s="20">
        <v>57864.22</v>
      </c>
      <c r="AI146" s="26">
        <v>0</v>
      </c>
      <c r="AJ146" s="20">
        <v>0</v>
      </c>
      <c r="AK146" s="19">
        <f t="shared" si="96"/>
        <v>59.7653559735176</v>
      </c>
      <c r="AL146" s="20">
        <v>57864.22</v>
      </c>
      <c r="AM146" s="26">
        <v>0</v>
      </c>
      <c r="AN146" s="20">
        <v>0</v>
      </c>
      <c r="AO146" s="19">
        <f t="shared" si="97"/>
        <v>59.7653559735176</v>
      </c>
      <c r="AP146" s="20">
        <v>57864.22</v>
      </c>
      <c r="AQ146" s="26">
        <v>29.95</v>
      </c>
      <c r="AR146" s="20">
        <v>28997.29</v>
      </c>
      <c r="AS146" s="19">
        <f t="shared" si="98"/>
        <v>59.7653559735176</v>
      </c>
      <c r="AT146" s="20">
        <v>57864.22</v>
      </c>
      <c r="AU146" s="26">
        <v>52.69</v>
      </c>
      <c r="AV146" s="20">
        <v>51013.93</v>
      </c>
      <c r="AW146" s="19">
        <f t="shared" si="99"/>
        <v>59.7653559735176</v>
      </c>
      <c r="AX146" s="20">
        <v>57864.22</v>
      </c>
      <c r="AY146" s="26">
        <v>86.92</v>
      </c>
      <c r="AZ146" s="20">
        <v>84155.07</v>
      </c>
      <c r="BA146" s="19">
        <f t="shared" si="81"/>
        <v>717.1842716822111</v>
      </c>
      <c r="BB146" s="20">
        <f t="shared" si="82"/>
        <v>694370.6399999998</v>
      </c>
      <c r="BC146" s="27">
        <f t="shared" si="83"/>
        <v>0.013819991350090021</v>
      </c>
      <c r="BD146" s="26">
        <f t="shared" si="84"/>
        <v>549.61</v>
      </c>
      <c r="BE146" s="20">
        <f t="shared" si="85"/>
        <v>532126.8899999999</v>
      </c>
      <c r="BF146" s="28">
        <f t="shared" si="86"/>
        <v>167.57427168221113</v>
      </c>
      <c r="BG146" s="29">
        <f t="shared" si="87"/>
        <v>162243.74999999988</v>
      </c>
      <c r="BH146" s="30">
        <v>12</v>
      </c>
      <c r="BI146" s="30"/>
    </row>
    <row r="147" spans="1:61" ht="12.75">
      <c r="A147" s="15">
        <v>142</v>
      </c>
      <c r="B147" s="16" t="s">
        <v>166</v>
      </c>
      <c r="C147" s="31">
        <v>4514.3</v>
      </c>
      <c r="D147" s="32"/>
      <c r="E147" s="19">
        <f t="shared" si="88"/>
        <v>81.40933081316685</v>
      </c>
      <c r="F147" s="20">
        <v>78819.7</v>
      </c>
      <c r="G147" s="35">
        <v>209.19</v>
      </c>
      <c r="H147" s="36">
        <v>202535.67</v>
      </c>
      <c r="I147" s="19">
        <f t="shared" si="89"/>
        <v>81.40933081316685</v>
      </c>
      <c r="J147" s="20">
        <v>78819.7</v>
      </c>
      <c r="K147" s="33">
        <v>175.48</v>
      </c>
      <c r="L147" s="36">
        <v>169897.98</v>
      </c>
      <c r="M147" s="19">
        <f t="shared" si="90"/>
        <v>81.40933081316685</v>
      </c>
      <c r="N147" s="20">
        <v>78819.7</v>
      </c>
      <c r="O147" s="25">
        <v>156.11</v>
      </c>
      <c r="P147" s="20">
        <v>151144.14</v>
      </c>
      <c r="Q147" s="19">
        <f t="shared" si="91"/>
        <v>81.40933081316685</v>
      </c>
      <c r="R147" s="20">
        <v>78819.7</v>
      </c>
      <c r="S147" s="26">
        <v>62.22</v>
      </c>
      <c r="T147" s="20">
        <v>60240.78</v>
      </c>
      <c r="U147" s="19">
        <f t="shared" si="92"/>
        <v>81.40933081316685</v>
      </c>
      <c r="V147" s="20">
        <v>78819.7</v>
      </c>
      <c r="W147" s="26">
        <v>11.46</v>
      </c>
      <c r="X147" s="20">
        <v>11095.46</v>
      </c>
      <c r="Y147" s="19">
        <f t="shared" si="93"/>
        <v>81.40933081316685</v>
      </c>
      <c r="Z147" s="20">
        <v>78819.7</v>
      </c>
      <c r="AA147" s="26">
        <v>0</v>
      </c>
      <c r="AB147" s="20">
        <v>0</v>
      </c>
      <c r="AC147" s="19">
        <f t="shared" si="94"/>
        <v>81.40933081316685</v>
      </c>
      <c r="AD147" s="20">
        <v>78819.7</v>
      </c>
      <c r="AE147" s="26">
        <v>0</v>
      </c>
      <c r="AF147" s="20">
        <v>0</v>
      </c>
      <c r="AG147" s="19">
        <f t="shared" si="95"/>
        <v>81.40933081316685</v>
      </c>
      <c r="AH147" s="20">
        <v>78819.7</v>
      </c>
      <c r="AI147" s="26">
        <v>0</v>
      </c>
      <c r="AJ147" s="20">
        <v>0</v>
      </c>
      <c r="AK147" s="19">
        <f t="shared" si="96"/>
        <v>81.40933081316685</v>
      </c>
      <c r="AL147" s="20">
        <v>78819.7</v>
      </c>
      <c r="AM147" s="26">
        <v>0</v>
      </c>
      <c r="AN147" s="20">
        <v>0</v>
      </c>
      <c r="AO147" s="19">
        <f t="shared" si="97"/>
        <v>81.40933081316685</v>
      </c>
      <c r="AP147" s="20">
        <v>78819.7</v>
      </c>
      <c r="AQ147" s="26">
        <v>50.72</v>
      </c>
      <c r="AR147" s="20">
        <v>49106.6</v>
      </c>
      <c r="AS147" s="19">
        <f t="shared" si="98"/>
        <v>81.40933081316685</v>
      </c>
      <c r="AT147" s="20">
        <v>78819.7</v>
      </c>
      <c r="AU147" s="26">
        <v>82.25</v>
      </c>
      <c r="AV147" s="20">
        <v>79633.63</v>
      </c>
      <c r="AW147" s="19">
        <f t="shared" si="99"/>
        <v>81.40933081316685</v>
      </c>
      <c r="AX147" s="20">
        <v>78819.7</v>
      </c>
      <c r="AY147" s="26">
        <v>136.35</v>
      </c>
      <c r="AZ147" s="20">
        <v>132012.71</v>
      </c>
      <c r="BA147" s="19">
        <f t="shared" si="81"/>
        <v>976.9119697580023</v>
      </c>
      <c r="BB147" s="20">
        <f t="shared" si="82"/>
        <v>945836.3999999998</v>
      </c>
      <c r="BC147" s="27">
        <f t="shared" si="83"/>
        <v>0.016314452591394756</v>
      </c>
      <c r="BD147" s="26">
        <f t="shared" si="84"/>
        <v>883.7800000000001</v>
      </c>
      <c r="BE147" s="20">
        <f t="shared" si="85"/>
        <v>855666.97</v>
      </c>
      <c r="BF147" s="28">
        <f t="shared" si="86"/>
        <v>93.13196975800224</v>
      </c>
      <c r="BG147" s="29">
        <f t="shared" si="87"/>
        <v>90169.42999999982</v>
      </c>
      <c r="BH147" s="30">
        <v>12</v>
      </c>
      <c r="BI147" s="30"/>
    </row>
    <row r="148" spans="1:61" ht="12.75">
      <c r="A148" s="15">
        <v>143</v>
      </c>
      <c r="B148" s="16" t="s">
        <v>167</v>
      </c>
      <c r="C148" s="31">
        <v>4706.1</v>
      </c>
      <c r="D148" s="32"/>
      <c r="E148" s="19">
        <f t="shared" si="88"/>
        <v>84.86814571520053</v>
      </c>
      <c r="F148" s="20">
        <v>82168.49</v>
      </c>
      <c r="G148" s="21">
        <v>153.1</v>
      </c>
      <c r="H148" s="22">
        <v>148229.89</v>
      </c>
      <c r="I148" s="19">
        <f t="shared" si="89"/>
        <v>84.86814571520053</v>
      </c>
      <c r="J148" s="20">
        <v>82168.49</v>
      </c>
      <c r="K148" s="23">
        <v>158.23</v>
      </c>
      <c r="L148" s="24">
        <v>153196.7</v>
      </c>
      <c r="M148" s="19">
        <f t="shared" si="90"/>
        <v>84.86814571520053</v>
      </c>
      <c r="N148" s="20">
        <v>82168.49</v>
      </c>
      <c r="O148" s="25">
        <v>135.74</v>
      </c>
      <c r="P148" s="20">
        <v>131422.11</v>
      </c>
      <c r="Q148" s="19">
        <f t="shared" si="91"/>
        <v>84.86814571520053</v>
      </c>
      <c r="R148" s="20">
        <v>82168.49</v>
      </c>
      <c r="S148" s="26">
        <v>72.19</v>
      </c>
      <c r="T148" s="20">
        <v>69893.64</v>
      </c>
      <c r="U148" s="19">
        <f t="shared" si="92"/>
        <v>84.86814571520053</v>
      </c>
      <c r="V148" s="20">
        <v>82168.49</v>
      </c>
      <c r="W148" s="26">
        <v>20.68</v>
      </c>
      <c r="X148" s="20">
        <v>20022.17</v>
      </c>
      <c r="Y148" s="19">
        <f t="shared" si="93"/>
        <v>84.02777347421478</v>
      </c>
      <c r="Z148" s="20">
        <v>81354.85</v>
      </c>
      <c r="AA148" s="26">
        <v>0</v>
      </c>
      <c r="AB148" s="20">
        <v>0</v>
      </c>
      <c r="AC148" s="19">
        <f t="shared" si="94"/>
        <v>84.86814571520053</v>
      </c>
      <c r="AD148" s="20">
        <v>82168.49</v>
      </c>
      <c r="AE148" s="26">
        <v>0</v>
      </c>
      <c r="AF148" s="20">
        <v>0</v>
      </c>
      <c r="AG148" s="19">
        <f t="shared" si="95"/>
        <v>84.86814571520053</v>
      </c>
      <c r="AH148" s="20">
        <v>82168.49</v>
      </c>
      <c r="AI148" s="26">
        <v>0</v>
      </c>
      <c r="AJ148" s="20">
        <v>0</v>
      </c>
      <c r="AK148" s="19">
        <f t="shared" si="96"/>
        <v>84.86814571520053</v>
      </c>
      <c r="AL148" s="20">
        <v>82168.49</v>
      </c>
      <c r="AM148" s="26">
        <v>0</v>
      </c>
      <c r="AN148" s="20">
        <v>0</v>
      </c>
      <c r="AO148" s="19">
        <f t="shared" si="97"/>
        <v>84.86814571520053</v>
      </c>
      <c r="AP148" s="20">
        <v>82168.49</v>
      </c>
      <c r="AQ148" s="33">
        <v>88.8</v>
      </c>
      <c r="AR148" s="34">
        <v>85975.27</v>
      </c>
      <c r="AS148" s="19">
        <f t="shared" si="98"/>
        <v>84.86814571520053</v>
      </c>
      <c r="AT148" s="20">
        <v>82168.49</v>
      </c>
      <c r="AU148" s="26">
        <v>74.01</v>
      </c>
      <c r="AV148" s="20">
        <v>71655.74</v>
      </c>
      <c r="AW148" s="19">
        <f t="shared" si="99"/>
        <v>84.86814571520053</v>
      </c>
      <c r="AX148" s="20">
        <v>82168.49</v>
      </c>
      <c r="AY148" s="26">
        <v>83.33</v>
      </c>
      <c r="AZ148" s="20">
        <v>80679.27</v>
      </c>
      <c r="BA148" s="19">
        <f t="shared" si="81"/>
        <v>1017.5773763414205</v>
      </c>
      <c r="BB148" s="20">
        <f t="shared" si="82"/>
        <v>985208.24</v>
      </c>
      <c r="BC148" s="27">
        <f t="shared" si="83"/>
        <v>0.013919522888733061</v>
      </c>
      <c r="BD148" s="26">
        <f t="shared" si="84"/>
        <v>786.0799999999999</v>
      </c>
      <c r="BE148" s="20">
        <f t="shared" si="85"/>
        <v>761074.79</v>
      </c>
      <c r="BF148" s="28">
        <f t="shared" si="86"/>
        <v>231.4973763414206</v>
      </c>
      <c r="BG148" s="29">
        <f t="shared" si="87"/>
        <v>224133.44999999995</v>
      </c>
      <c r="BH148" s="30">
        <v>12</v>
      </c>
      <c r="BI148" s="30"/>
    </row>
    <row r="149" spans="1:61" ht="12.75">
      <c r="A149" s="15">
        <v>144</v>
      </c>
      <c r="B149" s="16" t="s">
        <v>168</v>
      </c>
      <c r="C149" s="31">
        <v>6044</v>
      </c>
      <c r="D149" s="32"/>
      <c r="E149" s="19">
        <f t="shared" si="88"/>
        <v>108.99535215195367</v>
      </c>
      <c r="F149" s="20">
        <v>105528.21</v>
      </c>
      <c r="G149" s="21">
        <v>167.78</v>
      </c>
      <c r="H149" s="22">
        <v>162442.92</v>
      </c>
      <c r="I149" s="19">
        <f t="shared" si="89"/>
        <v>108.99535215195367</v>
      </c>
      <c r="J149" s="20">
        <v>105528.21</v>
      </c>
      <c r="K149" s="23">
        <v>167.3</v>
      </c>
      <c r="L149" s="24">
        <v>161978.19</v>
      </c>
      <c r="M149" s="19">
        <f t="shared" si="90"/>
        <v>108.99535215195367</v>
      </c>
      <c r="N149" s="20">
        <v>105528.21</v>
      </c>
      <c r="O149" s="25">
        <v>148.47</v>
      </c>
      <c r="P149" s="20">
        <v>143747.17</v>
      </c>
      <c r="Q149" s="19">
        <f t="shared" si="91"/>
        <v>108.99535215195367</v>
      </c>
      <c r="R149" s="20">
        <v>105528.21</v>
      </c>
      <c r="S149" s="26">
        <v>78.24</v>
      </c>
      <c r="T149" s="20">
        <v>75751.19</v>
      </c>
      <c r="U149" s="19">
        <f t="shared" si="92"/>
        <v>108.99535215195367</v>
      </c>
      <c r="V149" s="20">
        <v>105528.21</v>
      </c>
      <c r="W149" s="26">
        <v>23.32</v>
      </c>
      <c r="X149" s="20">
        <v>22578.19</v>
      </c>
      <c r="Y149" s="19">
        <f t="shared" si="93"/>
        <v>108.99535215195367</v>
      </c>
      <c r="Z149" s="20">
        <v>105528.21</v>
      </c>
      <c r="AA149" s="26">
        <v>0</v>
      </c>
      <c r="AB149" s="20">
        <v>0</v>
      </c>
      <c r="AC149" s="19">
        <f t="shared" si="94"/>
        <v>108.99535215195367</v>
      </c>
      <c r="AD149" s="20">
        <v>105528.21</v>
      </c>
      <c r="AE149" s="26">
        <v>0</v>
      </c>
      <c r="AF149" s="20">
        <v>0</v>
      </c>
      <c r="AG149" s="19">
        <f t="shared" si="95"/>
        <v>108.99535215195367</v>
      </c>
      <c r="AH149" s="20">
        <v>105528.21</v>
      </c>
      <c r="AI149" s="26">
        <v>0</v>
      </c>
      <c r="AJ149" s="20">
        <v>0</v>
      </c>
      <c r="AK149" s="19">
        <f t="shared" si="96"/>
        <v>108.99535215195367</v>
      </c>
      <c r="AL149" s="20">
        <v>105528.21</v>
      </c>
      <c r="AM149" s="26">
        <v>0</v>
      </c>
      <c r="AN149" s="20">
        <v>0</v>
      </c>
      <c r="AO149" s="19">
        <f t="shared" si="97"/>
        <v>108.99535215195367</v>
      </c>
      <c r="AP149" s="20">
        <v>105528.21</v>
      </c>
      <c r="AQ149" s="33">
        <v>110.17</v>
      </c>
      <c r="AR149" s="34">
        <v>106665.49</v>
      </c>
      <c r="AS149" s="19">
        <f t="shared" si="98"/>
        <v>108.99535215195367</v>
      </c>
      <c r="AT149" s="20">
        <v>105528.21</v>
      </c>
      <c r="AU149" s="26">
        <v>52.49</v>
      </c>
      <c r="AV149" s="20">
        <v>50820.29</v>
      </c>
      <c r="AW149" s="19">
        <f t="shared" si="99"/>
        <v>108.99535215195367</v>
      </c>
      <c r="AX149" s="20">
        <v>105528.21</v>
      </c>
      <c r="AY149" s="26">
        <v>138.45</v>
      </c>
      <c r="AZ149" s="20">
        <v>134045.91</v>
      </c>
      <c r="BA149" s="19">
        <f t="shared" si="81"/>
        <v>1307.944225823444</v>
      </c>
      <c r="BB149" s="20">
        <f t="shared" si="82"/>
        <v>1266338.5199999998</v>
      </c>
      <c r="BC149" s="27">
        <f t="shared" si="83"/>
        <v>0.012219005073902493</v>
      </c>
      <c r="BD149" s="26">
        <f t="shared" si="84"/>
        <v>886.22</v>
      </c>
      <c r="BE149" s="20">
        <f t="shared" si="85"/>
        <v>858029.35</v>
      </c>
      <c r="BF149" s="28">
        <f t="shared" si="86"/>
        <v>421.72422582344393</v>
      </c>
      <c r="BG149" s="29">
        <f t="shared" si="87"/>
        <v>408309.1699999998</v>
      </c>
      <c r="BH149" s="30">
        <v>12</v>
      </c>
      <c r="BI149" s="30"/>
    </row>
    <row r="150" spans="1:61" ht="12.75">
      <c r="A150" s="15">
        <v>145</v>
      </c>
      <c r="B150" s="16" t="s">
        <v>169</v>
      </c>
      <c r="C150" s="31">
        <v>5988.21</v>
      </c>
      <c r="D150" s="32"/>
      <c r="E150" s="19">
        <f t="shared" si="88"/>
        <v>107.98928929239096</v>
      </c>
      <c r="F150" s="20">
        <v>104554.15</v>
      </c>
      <c r="G150" s="21">
        <v>241.39</v>
      </c>
      <c r="H150" s="22">
        <v>233711.38</v>
      </c>
      <c r="I150" s="19">
        <f t="shared" si="89"/>
        <v>107.98928929239096</v>
      </c>
      <c r="J150" s="20">
        <v>104554.15</v>
      </c>
      <c r="K150" s="23">
        <v>244.69</v>
      </c>
      <c r="L150" s="24">
        <v>236906.41</v>
      </c>
      <c r="M150" s="19">
        <f t="shared" si="90"/>
        <v>107.98928929239096</v>
      </c>
      <c r="N150" s="20">
        <v>104554.15</v>
      </c>
      <c r="O150" s="25">
        <v>219.05</v>
      </c>
      <c r="P150" s="20">
        <v>212082.02</v>
      </c>
      <c r="Q150" s="19">
        <f t="shared" si="91"/>
        <v>107.98928929239096</v>
      </c>
      <c r="R150" s="20">
        <v>104554.15</v>
      </c>
      <c r="S150" s="26">
        <v>130.57</v>
      </c>
      <c r="T150" s="20">
        <v>126416.57</v>
      </c>
      <c r="U150" s="19">
        <f t="shared" si="92"/>
        <v>107.98928929239096</v>
      </c>
      <c r="V150" s="20">
        <v>104554.15</v>
      </c>
      <c r="W150" s="26">
        <v>45.58</v>
      </c>
      <c r="X150" s="20">
        <v>44130.1</v>
      </c>
      <c r="Y150" s="19">
        <f t="shared" si="93"/>
        <v>107.98928929239096</v>
      </c>
      <c r="Z150" s="20">
        <v>104554.15</v>
      </c>
      <c r="AA150" s="26">
        <v>0</v>
      </c>
      <c r="AB150" s="20">
        <v>0</v>
      </c>
      <c r="AC150" s="19">
        <f t="shared" si="94"/>
        <v>107.98928929239096</v>
      </c>
      <c r="AD150" s="20">
        <v>104554.15</v>
      </c>
      <c r="AE150" s="26">
        <v>0</v>
      </c>
      <c r="AF150" s="20">
        <v>0</v>
      </c>
      <c r="AG150" s="19">
        <f t="shared" si="95"/>
        <v>107.98928929239096</v>
      </c>
      <c r="AH150" s="20">
        <v>104554.15</v>
      </c>
      <c r="AI150" s="26">
        <v>0</v>
      </c>
      <c r="AJ150" s="20">
        <v>0</v>
      </c>
      <c r="AK150" s="19">
        <f t="shared" si="96"/>
        <v>107.98928929239096</v>
      </c>
      <c r="AL150" s="20">
        <v>104554.15</v>
      </c>
      <c r="AM150" s="26">
        <v>0</v>
      </c>
      <c r="AN150" s="20">
        <v>0</v>
      </c>
      <c r="AO150" s="19">
        <f t="shared" si="97"/>
        <v>107.98928929239096</v>
      </c>
      <c r="AP150" s="20">
        <v>104554.15</v>
      </c>
      <c r="AQ150" s="26">
        <v>76.03</v>
      </c>
      <c r="AR150" s="20">
        <v>73611.49</v>
      </c>
      <c r="AS150" s="19">
        <f t="shared" si="98"/>
        <v>107.98928929239096</v>
      </c>
      <c r="AT150" s="20">
        <v>104554.15</v>
      </c>
      <c r="AU150" s="26">
        <v>130.67</v>
      </c>
      <c r="AV150" s="20">
        <v>126513.39</v>
      </c>
      <c r="AW150" s="19">
        <f t="shared" si="99"/>
        <v>107.98928929239096</v>
      </c>
      <c r="AX150" s="20">
        <v>104554.15</v>
      </c>
      <c r="AY150" s="26">
        <v>155.34</v>
      </c>
      <c r="AZ150" s="20">
        <v>150398.63</v>
      </c>
      <c r="BA150" s="19">
        <f t="shared" si="81"/>
        <v>1295.8714715086917</v>
      </c>
      <c r="BB150" s="20">
        <f t="shared" si="82"/>
        <v>1254649.8</v>
      </c>
      <c r="BC150" s="27">
        <f t="shared" si="83"/>
        <v>0.017302332416531816</v>
      </c>
      <c r="BD150" s="26">
        <f t="shared" si="84"/>
        <v>1243.32</v>
      </c>
      <c r="BE150" s="20">
        <f t="shared" si="85"/>
        <v>1203769.9900000002</v>
      </c>
      <c r="BF150" s="28">
        <f t="shared" si="86"/>
        <v>52.55147150869175</v>
      </c>
      <c r="BG150" s="29">
        <f t="shared" si="87"/>
        <v>50879.80999999982</v>
      </c>
      <c r="BH150" s="30">
        <v>12</v>
      </c>
      <c r="BI150" s="30"/>
    </row>
    <row r="151" spans="1:61" ht="12.75">
      <c r="A151" s="15">
        <v>146</v>
      </c>
      <c r="B151" s="16" t="s">
        <v>170</v>
      </c>
      <c r="C151" s="17">
        <v>5957.9</v>
      </c>
      <c r="D151" s="18"/>
      <c r="E151" s="19">
        <f t="shared" si="88"/>
        <v>107.34293888596248</v>
      </c>
      <c r="F151" s="20">
        <v>103928.36</v>
      </c>
      <c r="G151" s="21">
        <v>174.94</v>
      </c>
      <c r="H151" s="22">
        <v>169375.16</v>
      </c>
      <c r="I151" s="19">
        <f t="shared" si="89"/>
        <v>107.4427230192421</v>
      </c>
      <c r="J151" s="20">
        <v>104024.97</v>
      </c>
      <c r="K151" s="23">
        <v>178.55</v>
      </c>
      <c r="L151" s="24">
        <v>172870.32</v>
      </c>
      <c r="M151" s="19">
        <f t="shared" si="90"/>
        <v>107.4427230192421</v>
      </c>
      <c r="N151" s="20">
        <v>104024.97</v>
      </c>
      <c r="O151" s="25">
        <v>155.08</v>
      </c>
      <c r="P151" s="20">
        <v>150146.91</v>
      </c>
      <c r="Q151" s="19">
        <f t="shared" si="91"/>
        <v>107.4427230192421</v>
      </c>
      <c r="R151" s="20">
        <v>104024.97</v>
      </c>
      <c r="S151" s="33">
        <v>79.08</v>
      </c>
      <c r="T151" s="34">
        <v>76564.47</v>
      </c>
      <c r="U151" s="19">
        <f t="shared" si="92"/>
        <v>107.4427230192421</v>
      </c>
      <c r="V151" s="20">
        <v>104024.97</v>
      </c>
      <c r="W151" s="33">
        <v>14.58</v>
      </c>
      <c r="X151" s="34">
        <v>14116.21</v>
      </c>
      <c r="Y151" s="19">
        <f t="shared" si="93"/>
        <v>107.4427230192421</v>
      </c>
      <c r="Z151" s="20">
        <v>104024.97</v>
      </c>
      <c r="AA151" s="26">
        <v>0</v>
      </c>
      <c r="AB151" s="20">
        <v>0</v>
      </c>
      <c r="AC151" s="19">
        <f t="shared" si="94"/>
        <v>107.4427230192421</v>
      </c>
      <c r="AD151" s="20">
        <v>104024.97</v>
      </c>
      <c r="AE151" s="26">
        <v>0</v>
      </c>
      <c r="AF151" s="20">
        <v>0</v>
      </c>
      <c r="AG151" s="19">
        <f t="shared" si="95"/>
        <v>107.4427230192421</v>
      </c>
      <c r="AH151" s="20">
        <v>104024.97</v>
      </c>
      <c r="AI151" s="26">
        <v>0</v>
      </c>
      <c r="AJ151" s="20">
        <v>0</v>
      </c>
      <c r="AK151" s="19">
        <f t="shared" si="96"/>
        <v>107.4427230192421</v>
      </c>
      <c r="AL151" s="20">
        <v>104024.97</v>
      </c>
      <c r="AM151" s="26">
        <v>0</v>
      </c>
      <c r="AN151" s="20">
        <v>0</v>
      </c>
      <c r="AO151" s="19">
        <f t="shared" si="97"/>
        <v>107.4427230192421</v>
      </c>
      <c r="AP151" s="20">
        <v>104024.97</v>
      </c>
      <c r="AQ151" s="26">
        <v>55.5</v>
      </c>
      <c r="AR151" s="20">
        <v>53734.54</v>
      </c>
      <c r="AS151" s="19">
        <f t="shared" si="98"/>
        <v>107.4427230192421</v>
      </c>
      <c r="AT151" s="20">
        <v>104024.97</v>
      </c>
      <c r="AU151" s="26">
        <v>93.36</v>
      </c>
      <c r="AV151" s="20">
        <v>90390.22</v>
      </c>
      <c r="AW151" s="19">
        <f t="shared" si="99"/>
        <v>107.4427230192421</v>
      </c>
      <c r="AX151" s="20">
        <v>104024.97</v>
      </c>
      <c r="AY151" s="26">
        <v>154.18</v>
      </c>
      <c r="AZ151" s="20">
        <v>149275.53</v>
      </c>
      <c r="BA151" s="19">
        <f t="shared" si="81"/>
        <v>1289.2128920976254</v>
      </c>
      <c r="BB151" s="20">
        <f t="shared" si="82"/>
        <v>1248203.03</v>
      </c>
      <c r="BC151" s="27">
        <f t="shared" si="83"/>
        <v>0.012662039756737556</v>
      </c>
      <c r="BD151" s="26">
        <f t="shared" si="84"/>
        <v>905.2700000000002</v>
      </c>
      <c r="BE151" s="20">
        <f t="shared" si="85"/>
        <v>876473.36</v>
      </c>
      <c r="BF151" s="28">
        <f t="shared" si="86"/>
        <v>383.9428920976252</v>
      </c>
      <c r="BG151" s="29">
        <f t="shared" si="87"/>
        <v>371729.67000000004</v>
      </c>
      <c r="BH151" s="30">
        <v>12</v>
      </c>
      <c r="BI151" s="30"/>
    </row>
    <row r="152" spans="1:61" ht="12.75">
      <c r="A152" s="15">
        <v>147</v>
      </c>
      <c r="B152" s="16" t="s">
        <v>171</v>
      </c>
      <c r="C152" s="31">
        <v>6007.2</v>
      </c>
      <c r="D152" s="32"/>
      <c r="E152" s="19">
        <f t="shared" si="88"/>
        <v>108.3317117507927</v>
      </c>
      <c r="F152" s="20">
        <v>104885.68</v>
      </c>
      <c r="G152" s="21">
        <v>192.17</v>
      </c>
      <c r="H152" s="22">
        <v>186057.07</v>
      </c>
      <c r="I152" s="19">
        <f t="shared" si="89"/>
        <v>108.3317117507927</v>
      </c>
      <c r="J152" s="20">
        <v>104885.68</v>
      </c>
      <c r="K152" s="23">
        <v>186.35</v>
      </c>
      <c r="L152" s="24">
        <v>180422.2</v>
      </c>
      <c r="M152" s="19">
        <f t="shared" si="90"/>
        <v>108.3317117507927</v>
      </c>
      <c r="N152" s="20">
        <v>104885.68</v>
      </c>
      <c r="O152" s="25">
        <v>160.27</v>
      </c>
      <c r="P152" s="20">
        <v>155171.81</v>
      </c>
      <c r="Q152" s="19">
        <f t="shared" si="91"/>
        <v>108.3317117507927</v>
      </c>
      <c r="R152" s="20">
        <v>104885.68</v>
      </c>
      <c r="S152" s="26">
        <v>89.74</v>
      </c>
      <c r="T152" s="20">
        <v>86885.37</v>
      </c>
      <c r="U152" s="19">
        <f t="shared" si="92"/>
        <v>108.3317117507927</v>
      </c>
      <c r="V152" s="20">
        <v>104885.68</v>
      </c>
      <c r="W152" s="26">
        <v>23.54</v>
      </c>
      <c r="X152" s="20">
        <v>22791.19</v>
      </c>
      <c r="Y152" s="19">
        <f t="shared" si="93"/>
        <v>108.3317117507927</v>
      </c>
      <c r="Z152" s="20">
        <v>104885.68</v>
      </c>
      <c r="AA152" s="26">
        <v>0</v>
      </c>
      <c r="AB152" s="20">
        <v>0</v>
      </c>
      <c r="AC152" s="19">
        <f t="shared" si="94"/>
        <v>108.3317117507927</v>
      </c>
      <c r="AD152" s="20">
        <v>104885.68</v>
      </c>
      <c r="AE152" s="26">
        <v>0</v>
      </c>
      <c r="AF152" s="20">
        <v>0</v>
      </c>
      <c r="AG152" s="19">
        <f t="shared" si="95"/>
        <v>108.3317117507927</v>
      </c>
      <c r="AH152" s="20">
        <v>104885.68</v>
      </c>
      <c r="AI152" s="26">
        <v>0</v>
      </c>
      <c r="AJ152" s="20">
        <v>0</v>
      </c>
      <c r="AK152" s="19">
        <f t="shared" si="96"/>
        <v>108.3317117507927</v>
      </c>
      <c r="AL152" s="20">
        <v>104885.68</v>
      </c>
      <c r="AM152" s="26">
        <v>0</v>
      </c>
      <c r="AN152" s="20">
        <v>0</v>
      </c>
      <c r="AO152" s="19">
        <f t="shared" si="97"/>
        <v>108.3317117507927</v>
      </c>
      <c r="AP152" s="20">
        <v>104885.68</v>
      </c>
      <c r="AQ152" s="26">
        <v>51.86</v>
      </c>
      <c r="AR152" s="20">
        <v>50210.33</v>
      </c>
      <c r="AS152" s="19">
        <f t="shared" si="98"/>
        <v>108.3317117507927</v>
      </c>
      <c r="AT152" s="20">
        <v>104885.68</v>
      </c>
      <c r="AU152" s="26">
        <v>85.52</v>
      </c>
      <c r="AV152" s="20">
        <v>82799.61</v>
      </c>
      <c r="AW152" s="19">
        <f t="shared" si="99"/>
        <v>108.3317117507927</v>
      </c>
      <c r="AX152" s="20">
        <v>104885.68</v>
      </c>
      <c r="AY152" s="26">
        <v>142.42</v>
      </c>
      <c r="AZ152" s="20">
        <v>137889.62</v>
      </c>
      <c r="BA152" s="19">
        <f t="shared" si="81"/>
        <v>1299.9805410095125</v>
      </c>
      <c r="BB152" s="20">
        <f t="shared" si="82"/>
        <v>1258628.1599999995</v>
      </c>
      <c r="BC152" s="27">
        <f t="shared" si="83"/>
        <v>0.012927126337284147</v>
      </c>
      <c r="BD152" s="26">
        <f t="shared" si="84"/>
        <v>931.8699999999999</v>
      </c>
      <c r="BE152" s="20">
        <f t="shared" si="85"/>
        <v>902227.1999999998</v>
      </c>
      <c r="BF152" s="28">
        <f t="shared" si="86"/>
        <v>368.11054100951264</v>
      </c>
      <c r="BG152" s="29">
        <f t="shared" si="87"/>
        <v>356400.9599999996</v>
      </c>
      <c r="BH152" s="30">
        <v>12</v>
      </c>
      <c r="BI152" s="30"/>
    </row>
    <row r="153" spans="1:61" ht="12.75">
      <c r="A153" s="15">
        <v>148</v>
      </c>
      <c r="B153" s="16" t="s">
        <v>172</v>
      </c>
      <c r="C153" s="31">
        <v>4706.58</v>
      </c>
      <c r="D153" s="32"/>
      <c r="E153" s="19">
        <f t="shared" si="88"/>
        <v>84.87681136966918</v>
      </c>
      <c r="F153" s="20">
        <v>82176.88</v>
      </c>
      <c r="G153" s="21">
        <v>154.15</v>
      </c>
      <c r="H153" s="22">
        <v>149246.49</v>
      </c>
      <c r="I153" s="19">
        <f t="shared" si="89"/>
        <v>84.87681136966918</v>
      </c>
      <c r="J153" s="20">
        <v>82176.88</v>
      </c>
      <c r="K153" s="23">
        <v>154.04</v>
      </c>
      <c r="L153" s="24">
        <v>149139.99</v>
      </c>
      <c r="M153" s="19">
        <f t="shared" si="90"/>
        <v>84.87681136966918</v>
      </c>
      <c r="N153" s="20">
        <v>82176.88</v>
      </c>
      <c r="O153" s="25">
        <v>133.44</v>
      </c>
      <c r="P153" s="20">
        <v>129195.27</v>
      </c>
      <c r="Q153" s="19">
        <f t="shared" si="91"/>
        <v>84.87681136966918</v>
      </c>
      <c r="R153" s="20">
        <v>82176.88</v>
      </c>
      <c r="S153" s="26">
        <v>72.52</v>
      </c>
      <c r="T153" s="20">
        <v>70213.14</v>
      </c>
      <c r="U153" s="19">
        <f t="shared" si="92"/>
        <v>84.87681136966918</v>
      </c>
      <c r="V153" s="20">
        <v>82176.88</v>
      </c>
      <c r="W153" s="26">
        <v>21.61</v>
      </c>
      <c r="X153" s="20">
        <v>20922.59</v>
      </c>
      <c r="Y153" s="19">
        <f t="shared" si="93"/>
        <v>84.87681136966918</v>
      </c>
      <c r="Z153" s="20">
        <v>82176.88</v>
      </c>
      <c r="AA153" s="26">
        <v>0</v>
      </c>
      <c r="AB153" s="20">
        <v>0</v>
      </c>
      <c r="AC153" s="19">
        <f t="shared" si="94"/>
        <v>84.87681136966918</v>
      </c>
      <c r="AD153" s="20">
        <v>82176.88</v>
      </c>
      <c r="AE153" s="26">
        <v>0</v>
      </c>
      <c r="AF153" s="20">
        <v>0</v>
      </c>
      <c r="AG153" s="19">
        <f t="shared" si="95"/>
        <v>84.87681136966918</v>
      </c>
      <c r="AH153" s="20">
        <v>82176.88</v>
      </c>
      <c r="AI153" s="26">
        <v>0</v>
      </c>
      <c r="AJ153" s="20">
        <v>0</v>
      </c>
      <c r="AK153" s="19">
        <f t="shared" si="96"/>
        <v>84.87681136966918</v>
      </c>
      <c r="AL153" s="20">
        <v>82176.88</v>
      </c>
      <c r="AM153" s="26">
        <v>0</v>
      </c>
      <c r="AN153" s="20">
        <v>0</v>
      </c>
      <c r="AO153" s="19">
        <f t="shared" si="97"/>
        <v>84.87681136966918</v>
      </c>
      <c r="AP153" s="20">
        <v>82176.88</v>
      </c>
      <c r="AQ153" s="26">
        <v>41.63</v>
      </c>
      <c r="AR153" s="20">
        <v>40305.75</v>
      </c>
      <c r="AS153" s="19">
        <f t="shared" si="98"/>
        <v>84.87681136966918</v>
      </c>
      <c r="AT153" s="20">
        <v>82176.88</v>
      </c>
      <c r="AU153" s="26">
        <v>76.5</v>
      </c>
      <c r="AV153" s="20">
        <v>74066.53</v>
      </c>
      <c r="AW153" s="19">
        <f t="shared" si="99"/>
        <v>84.87681136966918</v>
      </c>
      <c r="AX153" s="20">
        <v>82176.88</v>
      </c>
      <c r="AY153" s="26">
        <v>121.08</v>
      </c>
      <c r="AZ153" s="20">
        <v>117228.45</v>
      </c>
      <c r="BA153" s="19">
        <f t="shared" si="81"/>
        <v>1018.5217364360304</v>
      </c>
      <c r="BB153" s="20">
        <f t="shared" si="82"/>
        <v>986122.56</v>
      </c>
      <c r="BC153" s="27">
        <f t="shared" si="83"/>
        <v>0.01372139288683786</v>
      </c>
      <c r="BD153" s="26">
        <f t="shared" si="84"/>
        <v>774.97</v>
      </c>
      <c r="BE153" s="20">
        <f t="shared" si="85"/>
        <v>750318.21</v>
      </c>
      <c r="BF153" s="28">
        <f t="shared" si="86"/>
        <v>243.5517364360304</v>
      </c>
      <c r="BG153" s="29">
        <f t="shared" si="87"/>
        <v>235804.3500000001</v>
      </c>
      <c r="BH153" s="30">
        <v>12</v>
      </c>
      <c r="BI153" s="30"/>
    </row>
    <row r="154" spans="1:61" ht="12.75">
      <c r="A154" s="15">
        <v>149</v>
      </c>
      <c r="B154" s="16" t="s">
        <v>173</v>
      </c>
      <c r="C154" s="31">
        <v>3164.6</v>
      </c>
      <c r="D154" s="32"/>
      <c r="E154" s="19">
        <f t="shared" si="88"/>
        <v>57.06925293589069</v>
      </c>
      <c r="F154" s="20">
        <v>55253.88</v>
      </c>
      <c r="G154" s="21">
        <v>102.8</v>
      </c>
      <c r="H154" s="22">
        <v>99529.93</v>
      </c>
      <c r="I154" s="19">
        <f t="shared" si="89"/>
        <v>57.06925293589069</v>
      </c>
      <c r="J154" s="20">
        <v>55253.88</v>
      </c>
      <c r="K154" s="23">
        <v>102.71</v>
      </c>
      <c r="L154" s="24">
        <v>99442.79</v>
      </c>
      <c r="M154" s="19">
        <f t="shared" si="90"/>
        <v>57.06925293589069</v>
      </c>
      <c r="N154" s="20">
        <v>55253.88</v>
      </c>
      <c r="O154" s="25">
        <v>88.45</v>
      </c>
      <c r="P154" s="20">
        <v>85636.41</v>
      </c>
      <c r="Q154" s="19">
        <f t="shared" si="91"/>
        <v>57.06925293589069</v>
      </c>
      <c r="R154" s="20">
        <v>55253.88</v>
      </c>
      <c r="S154" s="26">
        <v>47.91</v>
      </c>
      <c r="T154" s="20">
        <v>46385.98</v>
      </c>
      <c r="U154" s="19">
        <f t="shared" si="92"/>
        <v>57.06925293589069</v>
      </c>
      <c r="V154" s="20">
        <v>55253.88</v>
      </c>
      <c r="W154" s="26">
        <v>14.08</v>
      </c>
      <c r="X154" s="20">
        <v>13632.11</v>
      </c>
      <c r="Y154" s="19">
        <f t="shared" si="93"/>
        <v>57.06925293589069</v>
      </c>
      <c r="Z154" s="20">
        <v>55253.88</v>
      </c>
      <c r="AA154" s="26">
        <v>0</v>
      </c>
      <c r="AB154" s="20">
        <v>0</v>
      </c>
      <c r="AC154" s="19">
        <f t="shared" si="94"/>
        <v>57.06925293589069</v>
      </c>
      <c r="AD154" s="20">
        <v>55253.88</v>
      </c>
      <c r="AE154" s="26">
        <v>0</v>
      </c>
      <c r="AF154" s="20">
        <v>0</v>
      </c>
      <c r="AG154" s="19">
        <f t="shared" si="95"/>
        <v>57.06925293589069</v>
      </c>
      <c r="AH154" s="20">
        <v>55253.88</v>
      </c>
      <c r="AI154" s="26">
        <v>0</v>
      </c>
      <c r="AJ154" s="20">
        <v>0</v>
      </c>
      <c r="AK154" s="19">
        <f t="shared" si="96"/>
        <v>57.06925293589069</v>
      </c>
      <c r="AL154" s="20">
        <v>55253.88</v>
      </c>
      <c r="AM154" s="26">
        <v>0</v>
      </c>
      <c r="AN154" s="20">
        <v>0</v>
      </c>
      <c r="AO154" s="19">
        <f t="shared" si="97"/>
        <v>57.06925293589069</v>
      </c>
      <c r="AP154" s="20">
        <v>55253.88</v>
      </c>
      <c r="AQ154" s="26">
        <v>30.22</v>
      </c>
      <c r="AR154" s="20">
        <v>29258.7</v>
      </c>
      <c r="AS154" s="19">
        <f t="shared" si="98"/>
        <v>57.06925293589069</v>
      </c>
      <c r="AT154" s="20">
        <v>55253.88</v>
      </c>
      <c r="AU154" s="26">
        <v>50.19</v>
      </c>
      <c r="AV154" s="20">
        <v>48593.46</v>
      </c>
      <c r="AW154" s="19">
        <f t="shared" si="99"/>
        <v>57.06925293589069</v>
      </c>
      <c r="AX154" s="20">
        <v>55253.88</v>
      </c>
      <c r="AY154" s="26">
        <v>81.6</v>
      </c>
      <c r="AZ154" s="20">
        <v>79004.3</v>
      </c>
      <c r="BA154" s="19">
        <f t="shared" si="81"/>
        <v>684.8310352306885</v>
      </c>
      <c r="BB154" s="20">
        <f t="shared" si="82"/>
        <v>663046.5599999999</v>
      </c>
      <c r="BC154" s="27">
        <f t="shared" si="83"/>
        <v>0.013639427837114746</v>
      </c>
      <c r="BD154" s="26">
        <f t="shared" si="84"/>
        <v>517.9599999999999</v>
      </c>
      <c r="BE154" s="20">
        <f t="shared" si="85"/>
        <v>501483.68</v>
      </c>
      <c r="BF154" s="28">
        <f t="shared" si="86"/>
        <v>166.87103523068856</v>
      </c>
      <c r="BG154" s="29">
        <f t="shared" si="87"/>
        <v>161562.87999999995</v>
      </c>
      <c r="BH154" s="30">
        <v>12</v>
      </c>
      <c r="BI154" s="30"/>
    </row>
    <row r="155" spans="1:61" ht="12.75">
      <c r="A155" s="15">
        <v>150</v>
      </c>
      <c r="B155" s="16" t="s">
        <v>174</v>
      </c>
      <c r="C155" s="31">
        <v>5526.6</v>
      </c>
      <c r="D155" s="32"/>
      <c r="E155" s="19">
        <f t="shared" si="88"/>
        <v>99.73152996829135</v>
      </c>
      <c r="F155" s="20">
        <v>96559.07</v>
      </c>
      <c r="G155" s="21">
        <v>165.66</v>
      </c>
      <c r="H155" s="22">
        <v>160390.36</v>
      </c>
      <c r="I155" s="19">
        <f t="shared" si="89"/>
        <v>99.70808415703529</v>
      </c>
      <c r="J155" s="20">
        <v>96536.37</v>
      </c>
      <c r="K155" s="23">
        <v>165.93</v>
      </c>
      <c r="L155" s="24">
        <v>160651.76</v>
      </c>
      <c r="M155" s="19">
        <f t="shared" si="90"/>
        <v>99.70808415703529</v>
      </c>
      <c r="N155" s="20">
        <v>96536.37</v>
      </c>
      <c r="O155" s="25">
        <v>144.01</v>
      </c>
      <c r="P155" s="20">
        <v>139429.04</v>
      </c>
      <c r="Q155" s="19">
        <f t="shared" si="91"/>
        <v>99.70808415703529</v>
      </c>
      <c r="R155" s="20">
        <v>96536.37</v>
      </c>
      <c r="S155" s="26">
        <v>78.69</v>
      </c>
      <c r="T155" s="20">
        <v>76186.87</v>
      </c>
      <c r="U155" s="19">
        <f t="shared" si="92"/>
        <v>99.67198587054195</v>
      </c>
      <c r="V155" s="20">
        <v>96501.42</v>
      </c>
      <c r="W155" s="26">
        <v>23.51</v>
      </c>
      <c r="X155" s="20">
        <v>22762.15</v>
      </c>
      <c r="Y155" s="19">
        <f t="shared" si="93"/>
        <v>99.70086449973664</v>
      </c>
      <c r="Z155" s="20">
        <v>96529.38</v>
      </c>
      <c r="AA155" s="26">
        <v>0</v>
      </c>
      <c r="AB155" s="20">
        <v>0</v>
      </c>
      <c r="AC155" s="19">
        <f t="shared" si="94"/>
        <v>99.70086449973664</v>
      </c>
      <c r="AD155" s="20">
        <v>96529.38</v>
      </c>
      <c r="AE155" s="26">
        <v>0</v>
      </c>
      <c r="AF155" s="20">
        <v>0</v>
      </c>
      <c r="AG155" s="19">
        <f t="shared" si="95"/>
        <v>99.70086449973664</v>
      </c>
      <c r="AH155" s="20">
        <v>96529.38</v>
      </c>
      <c r="AI155" s="26">
        <v>0</v>
      </c>
      <c r="AJ155" s="20">
        <v>0</v>
      </c>
      <c r="AK155" s="19">
        <f t="shared" si="96"/>
        <v>99.48446069469836</v>
      </c>
      <c r="AL155" s="20">
        <v>96319.86</v>
      </c>
      <c r="AM155" s="26">
        <v>0</v>
      </c>
      <c r="AN155" s="20">
        <v>0</v>
      </c>
      <c r="AO155" s="19">
        <f t="shared" si="97"/>
        <v>99.66479719889692</v>
      </c>
      <c r="AP155" s="20">
        <v>96494.46</v>
      </c>
      <c r="AQ155" s="26">
        <v>44.81</v>
      </c>
      <c r="AR155" s="20">
        <v>43384.59</v>
      </c>
      <c r="AS155" s="19">
        <f t="shared" si="98"/>
        <v>99.66479719889692</v>
      </c>
      <c r="AT155" s="20">
        <v>96494.46</v>
      </c>
      <c r="AU155" s="26">
        <v>80.52</v>
      </c>
      <c r="AV155" s="20">
        <v>77958.66</v>
      </c>
      <c r="AW155" s="19">
        <f t="shared" si="99"/>
        <v>99.66479719889692</v>
      </c>
      <c r="AX155" s="20">
        <v>96494.46</v>
      </c>
      <c r="AY155" s="26">
        <v>131.82</v>
      </c>
      <c r="AZ155" s="20">
        <v>127626.81</v>
      </c>
      <c r="BA155" s="19">
        <f t="shared" si="81"/>
        <v>1196.109214100538</v>
      </c>
      <c r="BB155" s="20">
        <f t="shared" si="82"/>
        <v>1158060.9800000002</v>
      </c>
      <c r="BC155" s="27">
        <f t="shared" si="83"/>
        <v>0.01258986839406989</v>
      </c>
      <c r="BD155" s="26">
        <f t="shared" si="84"/>
        <v>834.9499999999998</v>
      </c>
      <c r="BE155" s="20">
        <f t="shared" si="85"/>
        <v>808390.24</v>
      </c>
      <c r="BF155" s="28">
        <f t="shared" si="86"/>
        <v>361.1592141005383</v>
      </c>
      <c r="BG155" s="29">
        <f t="shared" si="87"/>
        <v>349670.7400000002</v>
      </c>
      <c r="BH155" s="30">
        <v>12</v>
      </c>
      <c r="BI155" s="30"/>
    </row>
    <row r="156" spans="1:61" ht="12.75">
      <c r="A156" s="15">
        <v>151</v>
      </c>
      <c r="B156" s="16" t="s">
        <v>175</v>
      </c>
      <c r="C156" s="31">
        <v>5508.3</v>
      </c>
      <c r="D156" s="32"/>
      <c r="E156" s="19">
        <f t="shared" si="88"/>
        <v>0</v>
      </c>
      <c r="F156" s="20">
        <v>0</v>
      </c>
      <c r="G156" s="21">
        <v>0</v>
      </c>
      <c r="H156" s="22">
        <v>0</v>
      </c>
      <c r="I156" s="19">
        <f t="shared" si="89"/>
        <v>0</v>
      </c>
      <c r="J156" s="20">
        <v>0</v>
      </c>
      <c r="K156" s="23">
        <v>0</v>
      </c>
      <c r="L156" s="24">
        <v>0</v>
      </c>
      <c r="M156" s="19">
        <f t="shared" si="90"/>
        <v>0</v>
      </c>
      <c r="N156" s="20">
        <v>0</v>
      </c>
      <c r="O156" s="25">
        <v>0</v>
      </c>
      <c r="P156" s="20">
        <v>0</v>
      </c>
      <c r="Q156" s="19">
        <f t="shared" si="91"/>
        <v>0</v>
      </c>
      <c r="R156" s="20">
        <v>0</v>
      </c>
      <c r="S156" s="26">
        <v>0</v>
      </c>
      <c r="T156" s="20">
        <v>0</v>
      </c>
      <c r="U156" s="19">
        <f t="shared" si="92"/>
        <v>0</v>
      </c>
      <c r="V156" s="20">
        <v>0</v>
      </c>
      <c r="W156" s="26">
        <v>0</v>
      </c>
      <c r="X156" s="20">
        <v>0</v>
      </c>
      <c r="Y156" s="19">
        <f t="shared" si="93"/>
        <v>0</v>
      </c>
      <c r="Z156" s="20">
        <v>0</v>
      </c>
      <c r="AA156" s="26">
        <v>0</v>
      </c>
      <c r="AB156" s="20">
        <v>0</v>
      </c>
      <c r="AC156" s="19">
        <f t="shared" si="94"/>
        <v>0</v>
      </c>
      <c r="AD156" s="20">
        <v>0</v>
      </c>
      <c r="AE156" s="26">
        <v>0</v>
      </c>
      <c r="AF156" s="20">
        <v>0</v>
      </c>
      <c r="AG156" s="19">
        <f t="shared" si="95"/>
        <v>0</v>
      </c>
      <c r="AH156" s="20">
        <v>0</v>
      </c>
      <c r="AI156" s="26">
        <v>0</v>
      </c>
      <c r="AJ156" s="20">
        <v>0</v>
      </c>
      <c r="AK156" s="19">
        <f t="shared" si="96"/>
        <v>0</v>
      </c>
      <c r="AL156" s="20">
        <v>0</v>
      </c>
      <c r="AM156" s="26">
        <v>0</v>
      </c>
      <c r="AN156" s="20">
        <v>0</v>
      </c>
      <c r="AO156" s="19">
        <f t="shared" si="97"/>
        <v>88.13279418295996</v>
      </c>
      <c r="AP156" s="20">
        <v>85329.29</v>
      </c>
      <c r="AQ156" s="33">
        <v>101.77</v>
      </c>
      <c r="AR156" s="34">
        <v>98532.7</v>
      </c>
      <c r="AS156" s="19">
        <f t="shared" si="98"/>
        <v>88.13279418295996</v>
      </c>
      <c r="AT156" s="20">
        <v>85329.29</v>
      </c>
      <c r="AU156" s="33">
        <v>133.43</v>
      </c>
      <c r="AV156" s="34">
        <v>129185.59</v>
      </c>
      <c r="AW156" s="19">
        <f t="shared" si="99"/>
        <v>88.13279418295996</v>
      </c>
      <c r="AX156" s="20">
        <v>85329.29</v>
      </c>
      <c r="AY156" s="33">
        <v>179.91</v>
      </c>
      <c r="AZ156" s="34">
        <v>174187.06</v>
      </c>
      <c r="BA156" s="19">
        <f t="shared" si="81"/>
        <v>264.39838254887985</v>
      </c>
      <c r="BB156" s="20">
        <f t="shared" si="82"/>
        <v>255987.87</v>
      </c>
      <c r="BC156" s="27">
        <f t="shared" si="83"/>
        <v>0.025120273042499502</v>
      </c>
      <c r="BD156" s="26">
        <f t="shared" si="84"/>
        <v>415.11</v>
      </c>
      <c r="BE156" s="20">
        <f t="shared" si="85"/>
        <v>401905.35</v>
      </c>
      <c r="BF156" s="28">
        <f t="shared" si="86"/>
        <v>-150.71161745112016</v>
      </c>
      <c r="BG156" s="29">
        <f t="shared" si="87"/>
        <v>-145917.47999999998</v>
      </c>
      <c r="BH156" s="43">
        <v>3</v>
      </c>
      <c r="BI156" s="44">
        <v>40452</v>
      </c>
    </row>
    <row r="157" spans="1:61" ht="12.75">
      <c r="A157" s="15">
        <v>152</v>
      </c>
      <c r="B157" s="16" t="s">
        <v>176</v>
      </c>
      <c r="C157" s="31">
        <v>5566.79</v>
      </c>
      <c r="D157" s="32"/>
      <c r="E157" s="19">
        <f t="shared" si="88"/>
        <v>100.29932141418524</v>
      </c>
      <c r="F157" s="20">
        <v>97108.8</v>
      </c>
      <c r="G157" s="21">
        <v>173.95</v>
      </c>
      <c r="H157" s="22">
        <v>168416.65</v>
      </c>
      <c r="I157" s="19">
        <f t="shared" si="89"/>
        <v>100.29932141418524</v>
      </c>
      <c r="J157" s="20">
        <v>97108.8</v>
      </c>
      <c r="K157" s="23">
        <v>187.7</v>
      </c>
      <c r="L157" s="24">
        <v>181729.26</v>
      </c>
      <c r="M157" s="19">
        <f t="shared" si="90"/>
        <v>100.26325411334554</v>
      </c>
      <c r="N157" s="20">
        <v>97073.88</v>
      </c>
      <c r="O157" s="25">
        <v>168.15</v>
      </c>
      <c r="P157" s="20">
        <v>162801.15</v>
      </c>
      <c r="Q157" s="19">
        <f t="shared" si="91"/>
        <v>100.28128776376538</v>
      </c>
      <c r="R157" s="20">
        <v>97091.34</v>
      </c>
      <c r="S157" s="26">
        <v>92.66</v>
      </c>
      <c r="T157" s="20">
        <v>89712.49</v>
      </c>
      <c r="U157" s="19">
        <f t="shared" si="92"/>
        <v>100.38948966628452</v>
      </c>
      <c r="V157" s="20">
        <v>97196.1</v>
      </c>
      <c r="W157" s="26">
        <v>22.92</v>
      </c>
      <c r="X157" s="20">
        <v>22190.91</v>
      </c>
      <c r="Y157" s="19">
        <f t="shared" si="93"/>
        <v>100.38948966628452</v>
      </c>
      <c r="Z157" s="20">
        <v>97196.1</v>
      </c>
      <c r="AA157" s="26">
        <v>0</v>
      </c>
      <c r="AB157" s="20">
        <v>0</v>
      </c>
      <c r="AC157" s="19">
        <f t="shared" si="94"/>
        <v>100.38948966628452</v>
      </c>
      <c r="AD157" s="20">
        <v>97196.1</v>
      </c>
      <c r="AE157" s="26">
        <v>0</v>
      </c>
      <c r="AF157" s="20">
        <v>0</v>
      </c>
      <c r="AG157" s="19">
        <f t="shared" si="95"/>
        <v>100.38948966628452</v>
      </c>
      <c r="AH157" s="20">
        <v>97196.1</v>
      </c>
      <c r="AI157" s="26">
        <v>0</v>
      </c>
      <c r="AJ157" s="20">
        <v>0</v>
      </c>
      <c r="AK157" s="19">
        <f t="shared" si="96"/>
        <v>100.38948966628452</v>
      </c>
      <c r="AL157" s="20">
        <v>97196.1</v>
      </c>
      <c r="AM157" s="26">
        <v>0</v>
      </c>
      <c r="AN157" s="20">
        <v>0</v>
      </c>
      <c r="AO157" s="19">
        <f t="shared" si="97"/>
        <v>100.38948966628452</v>
      </c>
      <c r="AP157" s="20">
        <v>97196.1</v>
      </c>
      <c r="AQ157" s="26">
        <v>48.55</v>
      </c>
      <c r="AR157" s="20">
        <v>47005.62</v>
      </c>
      <c r="AS157" s="19">
        <f t="shared" si="98"/>
        <v>100.38948966628452</v>
      </c>
      <c r="AT157" s="20">
        <v>97196.1</v>
      </c>
      <c r="AU157" s="26">
        <v>84.83</v>
      </c>
      <c r="AV157" s="20">
        <v>82131.56</v>
      </c>
      <c r="AW157" s="19">
        <f t="shared" si="99"/>
        <v>100.38949999483572</v>
      </c>
      <c r="AX157" s="20">
        <v>97196.11</v>
      </c>
      <c r="AY157" s="26">
        <v>136.76</v>
      </c>
      <c r="AZ157" s="20">
        <v>132409.66</v>
      </c>
      <c r="BA157" s="19">
        <f t="shared" si="81"/>
        <v>1204.2591123643085</v>
      </c>
      <c r="BB157" s="20">
        <f t="shared" si="82"/>
        <v>1165951.63</v>
      </c>
      <c r="BC157" s="27">
        <f t="shared" si="83"/>
        <v>0.013705085575948316</v>
      </c>
      <c r="BD157" s="26">
        <f t="shared" si="84"/>
        <v>915.5199999999999</v>
      </c>
      <c r="BE157" s="20">
        <f t="shared" si="85"/>
        <v>886397.3000000002</v>
      </c>
      <c r="BF157" s="28">
        <f t="shared" si="86"/>
        <v>288.73911236430865</v>
      </c>
      <c r="BG157" s="29">
        <f t="shared" si="87"/>
        <v>279554.3299999997</v>
      </c>
      <c r="BH157" s="30">
        <v>12</v>
      </c>
      <c r="BI157" s="30"/>
    </row>
    <row r="158" spans="1:61" ht="12.75">
      <c r="A158" s="15">
        <v>153</v>
      </c>
      <c r="B158" s="16" t="s">
        <v>177</v>
      </c>
      <c r="C158" s="31">
        <v>5580.35</v>
      </c>
      <c r="D158" s="32"/>
      <c r="E158" s="19">
        <f t="shared" si="88"/>
        <v>100.6665323955009</v>
      </c>
      <c r="F158" s="20">
        <v>97464.33</v>
      </c>
      <c r="G158" s="21">
        <v>167.83</v>
      </c>
      <c r="H158" s="22">
        <v>162491.33</v>
      </c>
      <c r="I158" s="19">
        <f t="shared" si="89"/>
        <v>100.6665323955009</v>
      </c>
      <c r="J158" s="20">
        <v>97464.33</v>
      </c>
      <c r="K158" s="23">
        <v>170.44</v>
      </c>
      <c r="L158" s="24">
        <v>165018.3</v>
      </c>
      <c r="M158" s="19">
        <f t="shared" si="90"/>
        <v>100.6665323955009</v>
      </c>
      <c r="N158" s="20">
        <v>97464.33</v>
      </c>
      <c r="O158" s="25">
        <v>146.59</v>
      </c>
      <c r="P158" s="20">
        <v>141926.97</v>
      </c>
      <c r="Q158" s="19">
        <f t="shared" si="91"/>
        <v>100.6665323955009</v>
      </c>
      <c r="R158" s="20">
        <v>97464.33</v>
      </c>
      <c r="S158" s="26">
        <v>80.29</v>
      </c>
      <c r="T158" s="20">
        <v>77735.98</v>
      </c>
      <c r="U158" s="19">
        <f t="shared" si="92"/>
        <v>100.6665323955009</v>
      </c>
      <c r="V158" s="20">
        <v>97464.33</v>
      </c>
      <c r="W158" s="26">
        <v>23.56</v>
      </c>
      <c r="X158" s="20">
        <v>22810.56</v>
      </c>
      <c r="Y158" s="19">
        <f t="shared" si="93"/>
        <v>100.6665323955009</v>
      </c>
      <c r="Z158" s="20">
        <v>97464.33</v>
      </c>
      <c r="AA158" s="26">
        <v>0</v>
      </c>
      <c r="AB158" s="20">
        <v>0</v>
      </c>
      <c r="AC158" s="19">
        <f t="shared" si="94"/>
        <v>100.6665323955009</v>
      </c>
      <c r="AD158" s="20">
        <v>97464.33</v>
      </c>
      <c r="AE158" s="26">
        <v>0</v>
      </c>
      <c r="AF158" s="20">
        <v>0</v>
      </c>
      <c r="AG158" s="19">
        <f t="shared" si="95"/>
        <v>100.6665323955009</v>
      </c>
      <c r="AH158" s="20">
        <v>97464.33</v>
      </c>
      <c r="AI158" s="26">
        <v>0</v>
      </c>
      <c r="AJ158" s="20">
        <v>0</v>
      </c>
      <c r="AK158" s="19">
        <f t="shared" si="96"/>
        <v>100.6665323955009</v>
      </c>
      <c r="AL158" s="20">
        <v>97464.33</v>
      </c>
      <c r="AM158" s="26">
        <v>0</v>
      </c>
      <c r="AN158" s="20">
        <v>0</v>
      </c>
      <c r="AO158" s="19">
        <f t="shared" si="97"/>
        <v>100.6665323955009</v>
      </c>
      <c r="AP158" s="20">
        <v>97464.33</v>
      </c>
      <c r="AQ158" s="26">
        <v>47.17</v>
      </c>
      <c r="AR158" s="20">
        <v>45669.52</v>
      </c>
      <c r="AS158" s="19">
        <f t="shared" si="98"/>
        <v>100.3094433943751</v>
      </c>
      <c r="AT158" s="20">
        <v>97118.6</v>
      </c>
      <c r="AU158" s="26">
        <v>81.77</v>
      </c>
      <c r="AV158" s="20">
        <v>79168.9</v>
      </c>
      <c r="AW158" s="19">
        <f t="shared" si="99"/>
        <v>100.63406975903489</v>
      </c>
      <c r="AX158" s="20">
        <v>97432.9</v>
      </c>
      <c r="AY158" s="26">
        <v>134.96</v>
      </c>
      <c r="AZ158" s="20">
        <v>130666.92</v>
      </c>
      <c r="BA158" s="19">
        <f t="shared" si="81"/>
        <v>1207.608837108419</v>
      </c>
      <c r="BB158" s="20">
        <f t="shared" si="82"/>
        <v>1169194.8</v>
      </c>
      <c r="BC158" s="27">
        <f t="shared" si="83"/>
        <v>0.012732325630710138</v>
      </c>
      <c r="BD158" s="26">
        <f t="shared" si="84"/>
        <v>852.6099999999999</v>
      </c>
      <c r="BE158" s="20">
        <f t="shared" si="85"/>
        <v>825488.4800000001</v>
      </c>
      <c r="BF158" s="28">
        <f t="shared" si="86"/>
        <v>354.99883710841914</v>
      </c>
      <c r="BG158" s="29">
        <f t="shared" si="87"/>
        <v>343706.31999999995</v>
      </c>
      <c r="BH158" s="30">
        <v>12</v>
      </c>
      <c r="BI158" s="30"/>
    </row>
    <row r="159" spans="1:61" ht="12.75">
      <c r="A159" s="15">
        <v>154</v>
      </c>
      <c r="B159" s="16" t="s">
        <v>178</v>
      </c>
      <c r="C159" s="31">
        <v>3268.3</v>
      </c>
      <c r="D159" s="32"/>
      <c r="E159" s="19">
        <f t="shared" si="88"/>
        <v>58.939381732924325</v>
      </c>
      <c r="F159" s="20">
        <v>57064.52</v>
      </c>
      <c r="G159" s="21">
        <v>112.55</v>
      </c>
      <c r="H159" s="22">
        <v>108969.78</v>
      </c>
      <c r="I159" s="19">
        <f t="shared" si="89"/>
        <v>58.939381732924325</v>
      </c>
      <c r="J159" s="20">
        <v>57064.52</v>
      </c>
      <c r="K159" s="23">
        <v>115.77</v>
      </c>
      <c r="L159" s="24">
        <v>112087.36</v>
      </c>
      <c r="M159" s="19">
        <f t="shared" si="90"/>
        <v>58.93937140437312</v>
      </c>
      <c r="N159" s="20">
        <v>57064.51</v>
      </c>
      <c r="O159" s="25">
        <v>99.76</v>
      </c>
      <c r="P159" s="20">
        <v>96586.63</v>
      </c>
      <c r="Q159" s="19">
        <f t="shared" si="91"/>
        <v>58.93937140437312</v>
      </c>
      <c r="R159" s="20">
        <v>57064.51</v>
      </c>
      <c r="S159" s="26">
        <v>53.37</v>
      </c>
      <c r="T159" s="20">
        <v>51672.3</v>
      </c>
      <c r="U159" s="19">
        <f t="shared" si="92"/>
        <v>58.93937140437312</v>
      </c>
      <c r="V159" s="20">
        <v>57064.51</v>
      </c>
      <c r="W159" s="26">
        <v>15.38</v>
      </c>
      <c r="X159" s="20">
        <v>14890.76</v>
      </c>
      <c r="Y159" s="19">
        <f t="shared" si="93"/>
        <v>58.93937140437312</v>
      </c>
      <c r="Z159" s="20">
        <v>57064.51</v>
      </c>
      <c r="AA159" s="26">
        <v>0</v>
      </c>
      <c r="AB159" s="20">
        <v>0</v>
      </c>
      <c r="AC159" s="19">
        <f t="shared" si="94"/>
        <v>58.93937140437312</v>
      </c>
      <c r="AD159" s="20">
        <v>57064.51</v>
      </c>
      <c r="AE159" s="26">
        <v>0</v>
      </c>
      <c r="AF159" s="20">
        <v>0</v>
      </c>
      <c r="AG159" s="19">
        <f t="shared" si="95"/>
        <v>58.93937140437312</v>
      </c>
      <c r="AH159" s="20">
        <v>57064.51</v>
      </c>
      <c r="AI159" s="26">
        <v>0</v>
      </c>
      <c r="AJ159" s="20">
        <v>0</v>
      </c>
      <c r="AK159" s="19">
        <f t="shared" si="96"/>
        <v>58.93937140437312</v>
      </c>
      <c r="AL159" s="20">
        <v>57064.51</v>
      </c>
      <c r="AM159" s="26">
        <v>0</v>
      </c>
      <c r="AN159" s="20">
        <v>0</v>
      </c>
      <c r="AO159" s="19">
        <f t="shared" si="97"/>
        <v>58.93937140437312</v>
      </c>
      <c r="AP159" s="20">
        <v>57064.51</v>
      </c>
      <c r="AQ159" s="26">
        <v>32.28</v>
      </c>
      <c r="AR159" s="20">
        <v>31253.17</v>
      </c>
      <c r="AS159" s="19">
        <f t="shared" si="98"/>
        <v>58.93937140437312</v>
      </c>
      <c r="AT159" s="20">
        <v>57064.51</v>
      </c>
      <c r="AU159" s="26">
        <v>56</v>
      </c>
      <c r="AV159" s="20">
        <v>54218.64</v>
      </c>
      <c r="AW159" s="19">
        <f t="shared" si="99"/>
        <v>58.93937140437312</v>
      </c>
      <c r="AX159" s="20">
        <v>57064.51</v>
      </c>
      <c r="AY159" s="26">
        <v>91.66</v>
      </c>
      <c r="AZ159" s="20">
        <v>88744.3</v>
      </c>
      <c r="BA159" s="19">
        <f t="shared" si="81"/>
        <v>707.2724775095797</v>
      </c>
      <c r="BB159" s="20">
        <f t="shared" si="82"/>
        <v>684774.14</v>
      </c>
      <c r="BC159" s="27">
        <f t="shared" si="83"/>
        <v>0.014706167324501014</v>
      </c>
      <c r="BD159" s="26">
        <f t="shared" si="84"/>
        <v>576.77</v>
      </c>
      <c r="BE159" s="20">
        <f t="shared" si="85"/>
        <v>558422.9400000001</v>
      </c>
      <c r="BF159" s="28">
        <f t="shared" si="86"/>
        <v>130.50247750957976</v>
      </c>
      <c r="BG159" s="29">
        <f t="shared" si="87"/>
        <v>126351.19999999995</v>
      </c>
      <c r="BH159" s="30">
        <v>12</v>
      </c>
      <c r="BI159" s="30"/>
    </row>
    <row r="160" spans="1:61" ht="12.75">
      <c r="A160" s="15">
        <v>155</v>
      </c>
      <c r="B160" s="16" t="s">
        <v>179</v>
      </c>
      <c r="C160" s="31">
        <v>4482.6</v>
      </c>
      <c r="D160" s="32"/>
      <c r="E160" s="19">
        <f t="shared" si="88"/>
        <v>80.8376248463628</v>
      </c>
      <c r="F160" s="20">
        <v>78266.18</v>
      </c>
      <c r="G160" s="21">
        <v>143.99</v>
      </c>
      <c r="H160" s="22">
        <v>139409.68</v>
      </c>
      <c r="I160" s="19">
        <f t="shared" si="89"/>
        <v>80.8376248463628</v>
      </c>
      <c r="J160" s="20">
        <v>78266.18</v>
      </c>
      <c r="K160" s="23">
        <v>143.23</v>
      </c>
      <c r="L160" s="24">
        <v>138673.85</v>
      </c>
      <c r="M160" s="19">
        <f t="shared" si="90"/>
        <v>80.8376248463628</v>
      </c>
      <c r="N160" s="20">
        <v>78266.18</v>
      </c>
      <c r="O160" s="25">
        <v>121.17</v>
      </c>
      <c r="P160" s="20">
        <v>117315.58</v>
      </c>
      <c r="Q160" s="19">
        <f t="shared" si="91"/>
        <v>80.8376248463628</v>
      </c>
      <c r="R160" s="20">
        <v>78266.18</v>
      </c>
      <c r="S160" s="26">
        <v>65.84</v>
      </c>
      <c r="T160" s="20">
        <v>63745.63</v>
      </c>
      <c r="U160" s="19">
        <f t="shared" si="92"/>
        <v>80.8376248463628</v>
      </c>
      <c r="V160" s="20">
        <v>78266.18</v>
      </c>
      <c r="W160" s="26">
        <v>18.48</v>
      </c>
      <c r="X160" s="20">
        <v>17892.15</v>
      </c>
      <c r="Y160" s="19">
        <f t="shared" si="93"/>
        <v>80.8376248463628</v>
      </c>
      <c r="Z160" s="20">
        <v>78266.18</v>
      </c>
      <c r="AA160" s="26">
        <v>0</v>
      </c>
      <c r="AB160" s="20">
        <v>0</v>
      </c>
      <c r="AC160" s="19">
        <f t="shared" si="94"/>
        <v>80.8376248463628</v>
      </c>
      <c r="AD160" s="20">
        <v>78266.18</v>
      </c>
      <c r="AE160" s="26">
        <v>0</v>
      </c>
      <c r="AF160" s="20">
        <v>0</v>
      </c>
      <c r="AG160" s="19">
        <f t="shared" si="95"/>
        <v>80.8376248463628</v>
      </c>
      <c r="AH160" s="20">
        <v>78266.18</v>
      </c>
      <c r="AI160" s="26">
        <v>0</v>
      </c>
      <c r="AJ160" s="20">
        <v>0</v>
      </c>
      <c r="AK160" s="19">
        <f t="shared" si="96"/>
        <v>80.8376248463628</v>
      </c>
      <c r="AL160" s="20">
        <v>78266.18</v>
      </c>
      <c r="AM160" s="26">
        <v>0</v>
      </c>
      <c r="AN160" s="20">
        <v>0</v>
      </c>
      <c r="AO160" s="19">
        <f t="shared" si="97"/>
        <v>80.8376248463628</v>
      </c>
      <c r="AP160" s="20">
        <v>78266.18</v>
      </c>
      <c r="AQ160" s="33">
        <v>88.29</v>
      </c>
      <c r="AR160" s="34">
        <v>85481.5</v>
      </c>
      <c r="AS160" s="19">
        <f t="shared" si="98"/>
        <v>80.8376248463628</v>
      </c>
      <c r="AT160" s="20">
        <v>78266.18</v>
      </c>
      <c r="AU160" s="26">
        <v>43.04</v>
      </c>
      <c r="AV160" s="20">
        <v>41670.9</v>
      </c>
      <c r="AW160" s="19">
        <f t="shared" si="99"/>
        <v>80.8376248463628</v>
      </c>
      <c r="AX160" s="20">
        <v>78266.18</v>
      </c>
      <c r="AY160" s="26">
        <v>115.14</v>
      </c>
      <c r="AZ160" s="20">
        <v>111477.4</v>
      </c>
      <c r="BA160" s="19">
        <f t="shared" si="81"/>
        <v>970.0514981563537</v>
      </c>
      <c r="BB160" s="20">
        <f t="shared" si="82"/>
        <v>939194.1599999997</v>
      </c>
      <c r="BC160" s="27">
        <f t="shared" si="83"/>
        <v>0.013741652909769626</v>
      </c>
      <c r="BD160" s="26">
        <f t="shared" si="84"/>
        <v>739.18</v>
      </c>
      <c r="BE160" s="20">
        <f t="shared" si="85"/>
        <v>715666.6900000002</v>
      </c>
      <c r="BF160" s="28">
        <f t="shared" si="86"/>
        <v>230.8714981563537</v>
      </c>
      <c r="BG160" s="29">
        <f t="shared" si="87"/>
        <v>223527.4699999995</v>
      </c>
      <c r="BH160" s="30">
        <v>12</v>
      </c>
      <c r="BI160" s="30"/>
    </row>
    <row r="161" spans="1:61" ht="12.75">
      <c r="A161" s="15">
        <v>156</v>
      </c>
      <c r="B161" s="16" t="s">
        <v>180</v>
      </c>
      <c r="C161" s="17">
        <v>3665.1</v>
      </c>
      <c r="D161" s="18"/>
      <c r="E161" s="19">
        <f t="shared" si="88"/>
        <v>66.09513628523327</v>
      </c>
      <c r="F161" s="20">
        <v>63992.65</v>
      </c>
      <c r="G161" s="21">
        <f>122.51+0.04</f>
        <v>122.55000000000001</v>
      </c>
      <c r="H161" s="22">
        <v>118651.68</v>
      </c>
      <c r="I161" s="19">
        <f t="shared" si="89"/>
        <v>66.09513628523327</v>
      </c>
      <c r="J161" s="20">
        <v>63992.65</v>
      </c>
      <c r="K161" s="23">
        <v>129.28</v>
      </c>
      <c r="L161" s="24">
        <v>125167.6</v>
      </c>
      <c r="M161" s="19">
        <f t="shared" si="90"/>
        <v>66.09513628523327</v>
      </c>
      <c r="N161" s="20">
        <v>63992.65</v>
      </c>
      <c r="O161" s="25">
        <v>134.4</v>
      </c>
      <c r="P161" s="20">
        <v>130124.74</v>
      </c>
      <c r="Q161" s="19">
        <f t="shared" si="91"/>
        <v>66.09513628523327</v>
      </c>
      <c r="R161" s="20">
        <v>63992.65</v>
      </c>
      <c r="S161" s="26">
        <v>65.84</v>
      </c>
      <c r="T161" s="20">
        <v>63745.63</v>
      </c>
      <c r="U161" s="19">
        <f t="shared" si="92"/>
        <v>66.09513628523327</v>
      </c>
      <c r="V161" s="20">
        <v>63992.65</v>
      </c>
      <c r="W161" s="26">
        <v>10.43</v>
      </c>
      <c r="X161" s="20">
        <v>10098.22</v>
      </c>
      <c r="Y161" s="19">
        <f t="shared" si="93"/>
        <v>66.09513628523327</v>
      </c>
      <c r="Z161" s="20">
        <v>63992.65</v>
      </c>
      <c r="AA161" s="26">
        <v>0</v>
      </c>
      <c r="AB161" s="20">
        <v>0</v>
      </c>
      <c r="AC161" s="19">
        <f t="shared" si="94"/>
        <v>66.09513628523327</v>
      </c>
      <c r="AD161" s="20">
        <v>63992.65</v>
      </c>
      <c r="AE161" s="26">
        <v>0</v>
      </c>
      <c r="AF161" s="20">
        <v>0</v>
      </c>
      <c r="AG161" s="19">
        <f t="shared" si="95"/>
        <v>66.09513628523327</v>
      </c>
      <c r="AH161" s="20">
        <v>63992.65</v>
      </c>
      <c r="AI161" s="26">
        <v>0</v>
      </c>
      <c r="AJ161" s="20">
        <v>0</v>
      </c>
      <c r="AK161" s="19">
        <f t="shared" si="96"/>
        <v>66.09513628523327</v>
      </c>
      <c r="AL161" s="20">
        <v>63992.65</v>
      </c>
      <c r="AM161" s="26">
        <v>0</v>
      </c>
      <c r="AN161" s="20">
        <v>0</v>
      </c>
      <c r="AO161" s="19">
        <f t="shared" si="97"/>
        <v>66.09513628523327</v>
      </c>
      <c r="AP161" s="20">
        <v>63992.65</v>
      </c>
      <c r="AQ161" s="26">
        <v>36.03</v>
      </c>
      <c r="AR161" s="20">
        <v>34883.89</v>
      </c>
      <c r="AS161" s="19">
        <f t="shared" si="98"/>
        <v>66.09513628523327</v>
      </c>
      <c r="AT161" s="20">
        <v>63992.65</v>
      </c>
      <c r="AU161" s="26">
        <v>69.57</v>
      </c>
      <c r="AV161" s="20">
        <v>67356.98</v>
      </c>
      <c r="AW161" s="19">
        <f t="shared" si="99"/>
        <v>66.09513628523327</v>
      </c>
      <c r="AX161" s="20">
        <v>63992.65</v>
      </c>
      <c r="AY161" s="26">
        <v>85.18</v>
      </c>
      <c r="AZ161" s="20">
        <v>82470.42</v>
      </c>
      <c r="BA161" s="19">
        <f t="shared" si="81"/>
        <v>793.1416354227991</v>
      </c>
      <c r="BB161" s="20">
        <f t="shared" si="82"/>
        <v>767911.8000000002</v>
      </c>
      <c r="BC161" s="27">
        <f t="shared" si="83"/>
        <v>0.014853619273689672</v>
      </c>
      <c r="BD161" s="26">
        <f t="shared" si="84"/>
        <v>653.2800000000002</v>
      </c>
      <c r="BE161" s="20">
        <f t="shared" si="85"/>
        <v>632499.16</v>
      </c>
      <c r="BF161" s="28">
        <f t="shared" si="86"/>
        <v>139.86163542279894</v>
      </c>
      <c r="BG161" s="29">
        <f t="shared" si="87"/>
        <v>135412.64000000013</v>
      </c>
      <c r="BH161" s="30">
        <v>12</v>
      </c>
      <c r="BI161" s="30"/>
    </row>
    <row r="162" spans="1:61" ht="12.75">
      <c r="A162" s="15">
        <v>157</v>
      </c>
      <c r="B162" s="16" t="s">
        <v>181</v>
      </c>
      <c r="C162" s="17">
        <v>3740.2</v>
      </c>
      <c r="D162" s="18"/>
      <c r="E162" s="19">
        <f t="shared" si="88"/>
        <v>67.44946756318492</v>
      </c>
      <c r="F162" s="20">
        <v>65303.9</v>
      </c>
      <c r="G162" s="35">
        <v>176.45</v>
      </c>
      <c r="H162" s="36">
        <v>170837.13</v>
      </c>
      <c r="I162" s="19">
        <f t="shared" si="89"/>
        <v>67.44946756318492</v>
      </c>
      <c r="J162" s="20">
        <v>65303.9</v>
      </c>
      <c r="K162" s="33">
        <v>148.02</v>
      </c>
      <c r="L162" s="36">
        <v>143311.48</v>
      </c>
      <c r="M162" s="19">
        <f t="shared" si="90"/>
        <v>67.44946756318492</v>
      </c>
      <c r="N162" s="20">
        <v>65303.9</v>
      </c>
      <c r="O162" s="25">
        <v>113.23</v>
      </c>
      <c r="P162" s="20">
        <v>109628.15</v>
      </c>
      <c r="Q162" s="19">
        <f t="shared" si="91"/>
        <v>67.44946756318492</v>
      </c>
      <c r="R162" s="20">
        <v>65303.9</v>
      </c>
      <c r="S162" s="33">
        <v>52.77</v>
      </c>
      <c r="T162" s="34">
        <v>51091.39</v>
      </c>
      <c r="U162" s="19">
        <f t="shared" si="92"/>
        <v>67.44946756318492</v>
      </c>
      <c r="V162" s="20">
        <v>65303.9</v>
      </c>
      <c r="W162" s="33">
        <v>9.67</v>
      </c>
      <c r="X162" s="34">
        <v>9362.4</v>
      </c>
      <c r="Y162" s="19">
        <f t="shared" si="93"/>
        <v>67.44946756318492</v>
      </c>
      <c r="Z162" s="20">
        <v>65303.9</v>
      </c>
      <c r="AA162" s="26">
        <v>0</v>
      </c>
      <c r="AB162" s="20">
        <v>0</v>
      </c>
      <c r="AC162" s="19">
        <f t="shared" si="94"/>
        <v>67.44946756318492</v>
      </c>
      <c r="AD162" s="20">
        <v>65303.9</v>
      </c>
      <c r="AE162" s="26">
        <v>0</v>
      </c>
      <c r="AF162" s="20">
        <v>0</v>
      </c>
      <c r="AG162" s="19">
        <f t="shared" si="95"/>
        <v>67.44946756318492</v>
      </c>
      <c r="AH162" s="20">
        <v>65303.9</v>
      </c>
      <c r="AI162" s="26">
        <v>0</v>
      </c>
      <c r="AJ162" s="20">
        <v>0</v>
      </c>
      <c r="AK162" s="19">
        <f t="shared" si="96"/>
        <v>67.44946756318492</v>
      </c>
      <c r="AL162" s="20">
        <v>65303.9</v>
      </c>
      <c r="AM162" s="26">
        <v>0</v>
      </c>
      <c r="AN162" s="20">
        <v>0</v>
      </c>
      <c r="AO162" s="19">
        <f t="shared" si="97"/>
        <v>67.44946756318492</v>
      </c>
      <c r="AP162" s="20">
        <v>65303.9</v>
      </c>
      <c r="AQ162" s="26">
        <v>32.88</v>
      </c>
      <c r="AR162" s="20">
        <v>31834.09</v>
      </c>
      <c r="AS162" s="19">
        <f t="shared" si="98"/>
        <v>67.44946756318492</v>
      </c>
      <c r="AT162" s="20">
        <v>65303.9</v>
      </c>
      <c r="AU162" s="26">
        <v>65.17</v>
      </c>
      <c r="AV162" s="20">
        <v>63096.94</v>
      </c>
      <c r="AW162" s="19">
        <f t="shared" si="99"/>
        <v>67.44946756318492</v>
      </c>
      <c r="AX162" s="20">
        <v>65303.9</v>
      </c>
      <c r="AY162" s="26">
        <v>108.53</v>
      </c>
      <c r="AZ162" s="20">
        <v>105077.66</v>
      </c>
      <c r="BA162" s="19">
        <f t="shared" si="81"/>
        <v>809.3936107582193</v>
      </c>
      <c r="BB162" s="20">
        <f t="shared" si="82"/>
        <v>783646.8000000002</v>
      </c>
      <c r="BC162" s="27">
        <f t="shared" si="83"/>
        <v>0.01574603853626366</v>
      </c>
      <c r="BD162" s="26">
        <f t="shared" si="84"/>
        <v>706.72</v>
      </c>
      <c r="BE162" s="20">
        <f t="shared" si="85"/>
        <v>684239.2400000001</v>
      </c>
      <c r="BF162" s="28">
        <f t="shared" si="86"/>
        <v>102.6736107582193</v>
      </c>
      <c r="BG162" s="29">
        <f t="shared" si="87"/>
        <v>99407.56000000006</v>
      </c>
      <c r="BH162" s="30">
        <v>12</v>
      </c>
      <c r="BI162" s="30"/>
    </row>
    <row r="163" spans="1:61" ht="12.75">
      <c r="A163" s="15">
        <v>158</v>
      </c>
      <c r="B163" s="16" t="s">
        <v>182</v>
      </c>
      <c r="C163" s="31">
        <v>3705.5</v>
      </c>
      <c r="D163" s="32"/>
      <c r="E163" s="19">
        <f t="shared" si="88"/>
        <v>66.82367097367252</v>
      </c>
      <c r="F163" s="20">
        <v>64698.01</v>
      </c>
      <c r="G163" s="35">
        <v>273.46</v>
      </c>
      <c r="H163" s="36">
        <v>264761.24</v>
      </c>
      <c r="I163" s="19">
        <f t="shared" si="89"/>
        <v>66.82367097367252</v>
      </c>
      <c r="J163" s="20">
        <v>64698.01</v>
      </c>
      <c r="K163" s="23">
        <v>22.23</v>
      </c>
      <c r="L163" s="24">
        <v>21522.86</v>
      </c>
      <c r="M163" s="19">
        <f t="shared" si="90"/>
        <v>66.82367097367252</v>
      </c>
      <c r="N163" s="20">
        <v>64698.01</v>
      </c>
      <c r="O163" s="25">
        <v>140.49</v>
      </c>
      <c r="P163" s="20">
        <v>136021.01</v>
      </c>
      <c r="Q163" s="19">
        <f t="shared" si="91"/>
        <v>66.82367097367252</v>
      </c>
      <c r="R163" s="20">
        <v>64698.01</v>
      </c>
      <c r="S163" s="26">
        <v>77.14</v>
      </c>
      <c r="T163" s="20">
        <v>74686.18</v>
      </c>
      <c r="U163" s="19">
        <f t="shared" si="92"/>
        <v>66.82367097367252</v>
      </c>
      <c r="V163" s="20">
        <v>64698.01</v>
      </c>
      <c r="W163" s="26">
        <v>19.63</v>
      </c>
      <c r="X163" s="20">
        <v>19005.57</v>
      </c>
      <c r="Y163" s="19">
        <f t="shared" si="93"/>
        <v>66.82367097367252</v>
      </c>
      <c r="Z163" s="20">
        <v>64698.01</v>
      </c>
      <c r="AA163" s="26">
        <v>0</v>
      </c>
      <c r="AB163" s="20">
        <v>0</v>
      </c>
      <c r="AC163" s="19">
        <f t="shared" si="94"/>
        <v>66.82367097367252</v>
      </c>
      <c r="AD163" s="20">
        <v>64698.01</v>
      </c>
      <c r="AE163" s="26">
        <v>0</v>
      </c>
      <c r="AF163" s="20">
        <v>0</v>
      </c>
      <c r="AG163" s="19">
        <f t="shared" si="95"/>
        <v>66.82367097367252</v>
      </c>
      <c r="AH163" s="20">
        <v>64698.01</v>
      </c>
      <c r="AI163" s="26">
        <v>0</v>
      </c>
      <c r="AJ163" s="20">
        <v>0</v>
      </c>
      <c r="AK163" s="19">
        <f t="shared" si="96"/>
        <v>66.82367097367252</v>
      </c>
      <c r="AL163" s="20">
        <v>64698.01</v>
      </c>
      <c r="AM163" s="26">
        <v>0</v>
      </c>
      <c r="AN163" s="20">
        <v>0</v>
      </c>
      <c r="AO163" s="19">
        <f t="shared" si="97"/>
        <v>66.82367097367252</v>
      </c>
      <c r="AP163" s="20">
        <v>64698.01</v>
      </c>
      <c r="AQ163" s="26">
        <v>38.42</v>
      </c>
      <c r="AR163" s="20">
        <v>37197.86</v>
      </c>
      <c r="AS163" s="19">
        <f t="shared" si="98"/>
        <v>66.82367097367252</v>
      </c>
      <c r="AT163" s="20">
        <v>64698.01</v>
      </c>
      <c r="AU163" s="26">
        <v>83.01</v>
      </c>
      <c r="AV163" s="20">
        <v>80369.45</v>
      </c>
      <c r="AW163" s="19">
        <f t="shared" si="99"/>
        <v>66.82367097367252</v>
      </c>
      <c r="AX163" s="20">
        <v>64698.01</v>
      </c>
      <c r="AY163" s="26">
        <v>133.4</v>
      </c>
      <c r="AZ163" s="20">
        <v>129156.55</v>
      </c>
      <c r="BA163" s="19">
        <f t="shared" si="81"/>
        <v>801.8840516840702</v>
      </c>
      <c r="BB163" s="20">
        <f t="shared" si="82"/>
        <v>776376.12</v>
      </c>
      <c r="BC163" s="27">
        <f t="shared" si="83"/>
        <v>0.01771645751810372</v>
      </c>
      <c r="BD163" s="26">
        <f t="shared" si="84"/>
        <v>787.78</v>
      </c>
      <c r="BE163" s="20">
        <f t="shared" si="85"/>
        <v>762720.72</v>
      </c>
      <c r="BF163" s="28">
        <f t="shared" si="86"/>
        <v>14.104051684070214</v>
      </c>
      <c r="BG163" s="29">
        <f t="shared" si="87"/>
        <v>13655.400000000023</v>
      </c>
      <c r="BH163" s="30">
        <v>12</v>
      </c>
      <c r="BI163" s="30"/>
    </row>
    <row r="164" spans="1:61" ht="12.75">
      <c r="A164" s="15">
        <v>159</v>
      </c>
      <c r="B164" s="16" t="s">
        <v>183</v>
      </c>
      <c r="C164" s="31">
        <v>4428.1</v>
      </c>
      <c r="D164" s="32"/>
      <c r="E164" s="19">
        <f t="shared" si="88"/>
        <v>79.85478056992946</v>
      </c>
      <c r="F164" s="20">
        <v>77314.6</v>
      </c>
      <c r="G164" s="21">
        <v>145.96</v>
      </c>
      <c r="H164" s="22">
        <v>141317.01</v>
      </c>
      <c r="I164" s="19">
        <f t="shared" si="89"/>
        <v>79.85478056992946</v>
      </c>
      <c r="J164" s="20">
        <v>77314.6</v>
      </c>
      <c r="K164" s="23">
        <v>152.25</v>
      </c>
      <c r="L164" s="24">
        <v>147406.93</v>
      </c>
      <c r="M164" s="19">
        <f t="shared" si="90"/>
        <v>79.85478056992946</v>
      </c>
      <c r="N164" s="20">
        <v>77314.6</v>
      </c>
      <c r="O164" s="25">
        <v>125.61</v>
      </c>
      <c r="P164" s="20">
        <v>121614.35</v>
      </c>
      <c r="Q164" s="19">
        <f t="shared" si="91"/>
        <v>79.85478056992946</v>
      </c>
      <c r="R164" s="20">
        <v>77314.6</v>
      </c>
      <c r="S164" s="26">
        <v>69.55</v>
      </c>
      <c r="T164" s="20">
        <v>67337.61</v>
      </c>
      <c r="U164" s="19">
        <f t="shared" si="92"/>
        <v>79.85478056992946</v>
      </c>
      <c r="V164" s="20">
        <v>77314.6</v>
      </c>
      <c r="W164" s="26">
        <v>22.5</v>
      </c>
      <c r="X164" s="20">
        <v>21784.28</v>
      </c>
      <c r="Y164" s="19">
        <f t="shared" si="93"/>
        <v>79.85478056992946</v>
      </c>
      <c r="Z164" s="20">
        <v>77314.6</v>
      </c>
      <c r="AA164" s="26">
        <v>0</v>
      </c>
      <c r="AB164" s="20">
        <v>0</v>
      </c>
      <c r="AC164" s="19">
        <f t="shared" si="94"/>
        <v>79.85478056992946</v>
      </c>
      <c r="AD164" s="20">
        <v>77314.6</v>
      </c>
      <c r="AE164" s="26">
        <v>0</v>
      </c>
      <c r="AF164" s="20">
        <v>0</v>
      </c>
      <c r="AG164" s="19">
        <f t="shared" si="95"/>
        <v>79.85478056992946</v>
      </c>
      <c r="AH164" s="20">
        <v>77314.6</v>
      </c>
      <c r="AI164" s="26">
        <v>0</v>
      </c>
      <c r="AJ164" s="20">
        <v>0</v>
      </c>
      <c r="AK164" s="19">
        <f t="shared" si="96"/>
        <v>79.85478056992946</v>
      </c>
      <c r="AL164" s="20">
        <v>77314.6</v>
      </c>
      <c r="AM164" s="26">
        <v>0</v>
      </c>
      <c r="AN164" s="20">
        <v>0</v>
      </c>
      <c r="AO164" s="19">
        <f t="shared" si="97"/>
        <v>79.85478056992946</v>
      </c>
      <c r="AP164" s="20">
        <v>77314.6</v>
      </c>
      <c r="AQ164" s="26">
        <v>49.75</v>
      </c>
      <c r="AR164" s="20">
        <v>48167.45</v>
      </c>
      <c r="AS164" s="19">
        <f t="shared" si="98"/>
        <v>79.85478056992946</v>
      </c>
      <c r="AT164" s="20">
        <v>77314.6</v>
      </c>
      <c r="AU164" s="26">
        <v>83.29</v>
      </c>
      <c r="AV164" s="20">
        <v>80640.54</v>
      </c>
      <c r="AW164" s="19">
        <f t="shared" si="99"/>
        <v>79.85478056992946</v>
      </c>
      <c r="AX164" s="20">
        <v>77314.6</v>
      </c>
      <c r="AY164" s="26">
        <v>131.21</v>
      </c>
      <c r="AZ164" s="20">
        <v>127036.21</v>
      </c>
      <c r="BA164" s="19">
        <f t="shared" si="81"/>
        <v>958.2573668391537</v>
      </c>
      <c r="BB164" s="20">
        <f t="shared" si="82"/>
        <v>927775.1999999998</v>
      </c>
      <c r="BC164" s="27">
        <f t="shared" si="83"/>
        <v>0.014681240261060048</v>
      </c>
      <c r="BD164" s="26">
        <f t="shared" si="84"/>
        <v>780.1200000000001</v>
      </c>
      <c r="BE164" s="20">
        <f t="shared" si="85"/>
        <v>755304.38</v>
      </c>
      <c r="BF164" s="28">
        <f t="shared" si="86"/>
        <v>178.13736683915363</v>
      </c>
      <c r="BG164" s="29">
        <f t="shared" si="87"/>
        <v>172470.81999999983</v>
      </c>
      <c r="BH164" s="30">
        <v>12</v>
      </c>
      <c r="BI164" s="30"/>
    </row>
    <row r="165" spans="1:61" ht="12.75">
      <c r="A165" s="15">
        <v>160</v>
      </c>
      <c r="B165" s="16" t="s">
        <v>184</v>
      </c>
      <c r="C165" s="31">
        <v>4367.7</v>
      </c>
      <c r="D165" s="32"/>
      <c r="E165" s="19">
        <f t="shared" si="88"/>
        <v>78.76557287309309</v>
      </c>
      <c r="F165" s="20">
        <v>76260.04</v>
      </c>
      <c r="G165" s="21">
        <v>126.54</v>
      </c>
      <c r="H165" s="22">
        <v>122514.76</v>
      </c>
      <c r="I165" s="19">
        <f t="shared" si="89"/>
        <v>78.76557287309309</v>
      </c>
      <c r="J165" s="20">
        <v>76260.04</v>
      </c>
      <c r="K165" s="23">
        <v>157.86</v>
      </c>
      <c r="L165" s="24">
        <v>152838.47</v>
      </c>
      <c r="M165" s="19">
        <f t="shared" si="90"/>
        <v>78.76557287309309</v>
      </c>
      <c r="N165" s="20">
        <v>76260.04</v>
      </c>
      <c r="O165" s="25">
        <v>112.14</v>
      </c>
      <c r="P165" s="20">
        <v>108572.83</v>
      </c>
      <c r="Q165" s="19">
        <f t="shared" si="91"/>
        <v>78.76557287309309</v>
      </c>
      <c r="R165" s="20">
        <v>76260.04</v>
      </c>
      <c r="S165" s="26">
        <v>67.45</v>
      </c>
      <c r="T165" s="20">
        <v>65304.42</v>
      </c>
      <c r="U165" s="19">
        <f t="shared" si="92"/>
        <v>78.76557287309309</v>
      </c>
      <c r="V165" s="20">
        <v>76260.04</v>
      </c>
      <c r="W165" s="26">
        <v>23.15</v>
      </c>
      <c r="X165" s="20">
        <v>22413.6</v>
      </c>
      <c r="Y165" s="19">
        <f t="shared" si="93"/>
        <v>78.76557287309309</v>
      </c>
      <c r="Z165" s="20">
        <v>76260.04</v>
      </c>
      <c r="AA165" s="26">
        <v>0</v>
      </c>
      <c r="AB165" s="20">
        <v>0</v>
      </c>
      <c r="AC165" s="19">
        <f t="shared" si="94"/>
        <v>78.76557287309309</v>
      </c>
      <c r="AD165" s="20">
        <v>76260.04</v>
      </c>
      <c r="AE165" s="26">
        <v>0</v>
      </c>
      <c r="AF165" s="20">
        <v>0</v>
      </c>
      <c r="AG165" s="19">
        <f t="shared" si="95"/>
        <v>78.76557287309309</v>
      </c>
      <c r="AH165" s="20">
        <v>76260.04</v>
      </c>
      <c r="AI165" s="26">
        <v>0</v>
      </c>
      <c r="AJ165" s="20">
        <v>0</v>
      </c>
      <c r="AK165" s="19">
        <f t="shared" si="96"/>
        <v>78.76557287309309</v>
      </c>
      <c r="AL165" s="20">
        <v>76260.04</v>
      </c>
      <c r="AM165" s="26">
        <v>0</v>
      </c>
      <c r="AN165" s="20">
        <v>0</v>
      </c>
      <c r="AO165" s="19">
        <f t="shared" si="97"/>
        <v>78.76557287309309</v>
      </c>
      <c r="AP165" s="20">
        <v>76260.04</v>
      </c>
      <c r="AQ165" s="26">
        <v>43.06</v>
      </c>
      <c r="AR165" s="20">
        <v>41690.26</v>
      </c>
      <c r="AS165" s="19">
        <f t="shared" si="98"/>
        <v>78.76557287309309</v>
      </c>
      <c r="AT165" s="20">
        <v>76260.04</v>
      </c>
      <c r="AU165" s="26">
        <v>68.25</v>
      </c>
      <c r="AV165" s="20">
        <v>66078.97</v>
      </c>
      <c r="AW165" s="19">
        <f t="shared" si="99"/>
        <v>78.76557287309309</v>
      </c>
      <c r="AX165" s="20">
        <v>76260.04</v>
      </c>
      <c r="AY165" s="26">
        <v>107.84</v>
      </c>
      <c r="AZ165" s="20">
        <v>104409.61</v>
      </c>
      <c r="BA165" s="19">
        <f t="shared" si="81"/>
        <v>945.1868744771172</v>
      </c>
      <c r="BB165" s="20">
        <f t="shared" si="82"/>
        <v>915120.4800000001</v>
      </c>
      <c r="BC165" s="27">
        <f t="shared" si="83"/>
        <v>0.013475627904846946</v>
      </c>
      <c r="BD165" s="26">
        <f t="shared" si="84"/>
        <v>706.2900000000001</v>
      </c>
      <c r="BE165" s="20">
        <f t="shared" si="85"/>
        <v>683822.9199999999</v>
      </c>
      <c r="BF165" s="28">
        <f t="shared" si="86"/>
        <v>238.89687447711708</v>
      </c>
      <c r="BG165" s="29">
        <f t="shared" si="87"/>
        <v>231297.56000000017</v>
      </c>
      <c r="BH165" s="30">
        <v>12</v>
      </c>
      <c r="BI165" s="30"/>
    </row>
    <row r="166" spans="1:61" ht="12.75">
      <c r="A166" s="15">
        <v>161</v>
      </c>
      <c r="B166" s="16" t="s">
        <v>185</v>
      </c>
      <c r="C166" s="31">
        <v>6005.6</v>
      </c>
      <c r="D166" s="32"/>
      <c r="E166" s="19">
        <f t="shared" si="88"/>
        <v>108.3028847643541</v>
      </c>
      <c r="F166" s="20">
        <v>104857.77</v>
      </c>
      <c r="G166" s="21">
        <v>202.19</v>
      </c>
      <c r="H166" s="22">
        <v>195758.34</v>
      </c>
      <c r="I166" s="19">
        <f t="shared" si="89"/>
        <v>108.3028847643541</v>
      </c>
      <c r="J166" s="20">
        <v>104857.77</v>
      </c>
      <c r="K166" s="23">
        <v>216.58</v>
      </c>
      <c r="L166" s="24">
        <v>209690.59</v>
      </c>
      <c r="M166" s="19">
        <f t="shared" si="90"/>
        <v>108.3028847643541</v>
      </c>
      <c r="N166" s="20">
        <v>104857.77</v>
      </c>
      <c r="O166" s="25">
        <v>177.49</v>
      </c>
      <c r="P166" s="20">
        <v>171844.04</v>
      </c>
      <c r="Q166" s="19">
        <f t="shared" si="91"/>
        <v>108.3028847643541</v>
      </c>
      <c r="R166" s="20">
        <v>104857.77</v>
      </c>
      <c r="S166" s="26">
        <v>97.32</v>
      </c>
      <c r="T166" s="20">
        <v>94224.25</v>
      </c>
      <c r="U166" s="19">
        <f t="shared" si="92"/>
        <v>108.3028847643541</v>
      </c>
      <c r="V166" s="20">
        <v>104857.77</v>
      </c>
      <c r="W166" s="26">
        <v>31.98</v>
      </c>
      <c r="X166" s="20">
        <v>30962.72</v>
      </c>
      <c r="Y166" s="19">
        <f t="shared" si="93"/>
        <v>108.3028847643541</v>
      </c>
      <c r="Z166" s="20">
        <v>104857.77</v>
      </c>
      <c r="AA166" s="26">
        <v>0</v>
      </c>
      <c r="AB166" s="20">
        <v>0</v>
      </c>
      <c r="AC166" s="19">
        <f t="shared" si="94"/>
        <v>108.3028847643541</v>
      </c>
      <c r="AD166" s="20">
        <v>104857.77</v>
      </c>
      <c r="AE166" s="26">
        <v>0</v>
      </c>
      <c r="AF166" s="20">
        <v>0</v>
      </c>
      <c r="AG166" s="19">
        <f t="shared" si="95"/>
        <v>108.3028847643541</v>
      </c>
      <c r="AH166" s="20">
        <v>104857.77</v>
      </c>
      <c r="AI166" s="26">
        <v>0</v>
      </c>
      <c r="AJ166" s="20">
        <v>0</v>
      </c>
      <c r="AK166" s="19">
        <f t="shared" si="96"/>
        <v>108.3028847643541</v>
      </c>
      <c r="AL166" s="20">
        <v>104857.77</v>
      </c>
      <c r="AM166" s="26">
        <v>0</v>
      </c>
      <c r="AN166" s="20">
        <v>0</v>
      </c>
      <c r="AO166" s="19">
        <f t="shared" si="97"/>
        <v>108.3028847643541</v>
      </c>
      <c r="AP166" s="20">
        <v>104857.77</v>
      </c>
      <c r="AQ166" s="26">
        <v>68.97</v>
      </c>
      <c r="AR166" s="20">
        <v>66776.06</v>
      </c>
      <c r="AS166" s="19">
        <f t="shared" si="98"/>
        <v>108.3028847643541</v>
      </c>
      <c r="AT166" s="20">
        <v>104857.77</v>
      </c>
      <c r="AU166" s="26">
        <v>103.79</v>
      </c>
      <c r="AV166" s="20">
        <v>100488.44</v>
      </c>
      <c r="AW166" s="19">
        <f t="shared" si="99"/>
        <v>108.3028847643541</v>
      </c>
      <c r="AX166" s="20">
        <v>104857.77</v>
      </c>
      <c r="AY166" s="26">
        <v>167.41</v>
      </c>
      <c r="AZ166" s="20">
        <v>162084.69</v>
      </c>
      <c r="BA166" s="19">
        <f aca="true" t="shared" si="100" ref="BA166:BA185">E166+I166+M166+Q166+U166+Y166+AC166+AG166+AK166+AO166+AS166+AW166</f>
        <v>1299.6346171722491</v>
      </c>
      <c r="BB166" s="20">
        <f aca="true" t="shared" si="101" ref="BB166:BB185">AX166+AT166+AP166+AL166+AH166+AD166+Z166+V166+R166+N166+J166+F166</f>
        <v>1258293.24</v>
      </c>
      <c r="BC166" s="27">
        <f aca="true" t="shared" si="102" ref="BC166:BC185">BD166/C166/BH166</f>
        <v>0.014788003419031125</v>
      </c>
      <c r="BD166" s="26">
        <f aca="true" t="shared" si="103" ref="BD166:BD185">G166+K166+O166+S166+W166+AA166+AE166+AI166+AM166+AQ166+AU166+AY166</f>
        <v>1065.73</v>
      </c>
      <c r="BE166" s="20">
        <f aca="true" t="shared" si="104" ref="BE166:BE185">H166+L166+P166+T166+X166+AB166+AF166+AJ166+AN166+AR166+AV166+AZ166</f>
        <v>1031829.1299999999</v>
      </c>
      <c r="BF166" s="28">
        <f aca="true" t="shared" si="105" ref="BF166:BF185">BA166-BD166</f>
        <v>233.90461717224912</v>
      </c>
      <c r="BG166" s="29">
        <f aca="true" t="shared" si="106" ref="BG166:BG185">BB166-BE166</f>
        <v>226464.1100000001</v>
      </c>
      <c r="BH166" s="30">
        <v>12</v>
      </c>
      <c r="BI166" s="30"/>
    </row>
    <row r="167" spans="1:61" ht="12.75">
      <c r="A167" s="15">
        <v>162</v>
      </c>
      <c r="B167" s="16" t="s">
        <v>186</v>
      </c>
      <c r="C167" s="31">
        <v>5925.96</v>
      </c>
      <c r="D167" s="32"/>
      <c r="E167" s="19">
        <f t="shared" si="88"/>
        <v>106.86669971803056</v>
      </c>
      <c r="F167" s="20">
        <v>103467.27</v>
      </c>
      <c r="G167" s="21">
        <v>199.47</v>
      </c>
      <c r="H167" s="22">
        <v>193124.86</v>
      </c>
      <c r="I167" s="19">
        <f t="shared" si="89"/>
        <v>106.86669971803056</v>
      </c>
      <c r="J167" s="20">
        <v>103467.27</v>
      </c>
      <c r="K167" s="23">
        <v>214.42</v>
      </c>
      <c r="L167" s="24">
        <v>207599.3</v>
      </c>
      <c r="M167" s="19">
        <f t="shared" si="90"/>
        <v>106.86669971803056</v>
      </c>
      <c r="N167" s="20">
        <v>103467.27</v>
      </c>
      <c r="O167" s="25">
        <v>165.37</v>
      </c>
      <c r="P167" s="20">
        <v>160109.58</v>
      </c>
      <c r="Q167" s="19">
        <f t="shared" si="91"/>
        <v>106.86669971803056</v>
      </c>
      <c r="R167" s="20">
        <v>103467.27</v>
      </c>
      <c r="S167" s="26">
        <v>104.27</v>
      </c>
      <c r="T167" s="20">
        <v>100953.17</v>
      </c>
      <c r="U167" s="19">
        <f t="shared" si="92"/>
        <v>106.86669971803056</v>
      </c>
      <c r="V167" s="20">
        <v>103467.27</v>
      </c>
      <c r="W167" s="26">
        <v>31.31</v>
      </c>
      <c r="X167" s="20">
        <v>30314.03</v>
      </c>
      <c r="Y167" s="19">
        <f t="shared" si="93"/>
        <v>106.86669971803056</v>
      </c>
      <c r="Z167" s="20">
        <v>103467.27</v>
      </c>
      <c r="AA167" s="26">
        <v>0</v>
      </c>
      <c r="AB167" s="20">
        <v>0</v>
      </c>
      <c r="AC167" s="19">
        <f t="shared" si="94"/>
        <v>106.86669971803056</v>
      </c>
      <c r="AD167" s="20">
        <v>103467.27</v>
      </c>
      <c r="AE167" s="26">
        <v>0</v>
      </c>
      <c r="AF167" s="20">
        <v>0</v>
      </c>
      <c r="AG167" s="19">
        <f t="shared" si="95"/>
        <v>106.86669971803056</v>
      </c>
      <c r="AH167" s="20">
        <v>103467.27</v>
      </c>
      <c r="AI167" s="26">
        <v>0</v>
      </c>
      <c r="AJ167" s="20">
        <v>0</v>
      </c>
      <c r="AK167" s="19">
        <f t="shared" si="96"/>
        <v>106.86669971803056</v>
      </c>
      <c r="AL167" s="20">
        <v>103467.27</v>
      </c>
      <c r="AM167" s="26">
        <v>0</v>
      </c>
      <c r="AN167" s="20">
        <v>0</v>
      </c>
      <c r="AO167" s="19">
        <f t="shared" si="97"/>
        <v>106.86669971803056</v>
      </c>
      <c r="AP167" s="20">
        <v>103467.27</v>
      </c>
      <c r="AQ167" s="26">
        <v>71.16</v>
      </c>
      <c r="AR167" s="20">
        <v>68896.4</v>
      </c>
      <c r="AS167" s="19">
        <f t="shared" si="98"/>
        <v>106.86669971803056</v>
      </c>
      <c r="AT167" s="20">
        <v>103467.27</v>
      </c>
      <c r="AU167" s="26">
        <v>107.84</v>
      </c>
      <c r="AV167" s="20">
        <v>104409.61</v>
      </c>
      <c r="AW167" s="19">
        <f t="shared" si="99"/>
        <v>106.86669971803056</v>
      </c>
      <c r="AX167" s="20">
        <v>103467.27</v>
      </c>
      <c r="AY167" s="26">
        <v>172.18</v>
      </c>
      <c r="AZ167" s="20">
        <v>166702.95</v>
      </c>
      <c r="BA167" s="19">
        <f t="shared" si="100"/>
        <v>1282.4003966163666</v>
      </c>
      <c r="BB167" s="20">
        <f t="shared" si="101"/>
        <v>1241607.24</v>
      </c>
      <c r="BC167" s="27">
        <f t="shared" si="102"/>
        <v>0.014990820052784695</v>
      </c>
      <c r="BD167" s="26">
        <f t="shared" si="103"/>
        <v>1066.02</v>
      </c>
      <c r="BE167" s="20">
        <f t="shared" si="104"/>
        <v>1032109.9000000001</v>
      </c>
      <c r="BF167" s="28">
        <f t="shared" si="105"/>
        <v>216.38039661636662</v>
      </c>
      <c r="BG167" s="29">
        <f t="shared" si="106"/>
        <v>209497.33999999985</v>
      </c>
      <c r="BH167" s="30">
        <v>12</v>
      </c>
      <c r="BI167" s="30"/>
    </row>
    <row r="168" spans="1:61" ht="12.75">
      <c r="A168" s="15">
        <v>163</v>
      </c>
      <c r="B168" s="16" t="s">
        <v>187</v>
      </c>
      <c r="C168" s="31">
        <v>4469.61</v>
      </c>
      <c r="D168" s="32"/>
      <c r="E168" s="19">
        <f t="shared" si="88"/>
        <v>80.6033423191729</v>
      </c>
      <c r="F168" s="20">
        <v>78039.35</v>
      </c>
      <c r="G168" s="21">
        <v>119.62</v>
      </c>
      <c r="H168" s="22">
        <v>115814.89</v>
      </c>
      <c r="I168" s="19">
        <f t="shared" si="89"/>
        <v>80.6033423191729</v>
      </c>
      <c r="J168" s="20">
        <v>78039.35</v>
      </c>
      <c r="K168" s="23">
        <v>127.31</v>
      </c>
      <c r="L168" s="24">
        <v>123260.27</v>
      </c>
      <c r="M168" s="19">
        <f t="shared" si="90"/>
        <v>80.6033423191729</v>
      </c>
      <c r="N168" s="20">
        <v>78039.35</v>
      </c>
      <c r="O168" s="25">
        <v>102.67</v>
      </c>
      <c r="P168" s="20">
        <v>99404.07</v>
      </c>
      <c r="Q168" s="19">
        <f t="shared" si="91"/>
        <v>80.6033423191729</v>
      </c>
      <c r="R168" s="20">
        <v>78039.35</v>
      </c>
      <c r="S168" s="26">
        <v>55.03</v>
      </c>
      <c r="T168" s="20">
        <v>53279.5</v>
      </c>
      <c r="U168" s="19">
        <f t="shared" si="92"/>
        <v>80.6033423191729</v>
      </c>
      <c r="V168" s="20">
        <v>78039.35</v>
      </c>
      <c r="W168" s="26">
        <v>12.84</v>
      </c>
      <c r="X168" s="20">
        <v>12431.56</v>
      </c>
      <c r="Y168" s="19">
        <f t="shared" si="93"/>
        <v>80.6033423191729</v>
      </c>
      <c r="Z168" s="20">
        <v>78039.35</v>
      </c>
      <c r="AA168" s="26">
        <v>0</v>
      </c>
      <c r="AB168" s="20">
        <v>0</v>
      </c>
      <c r="AC168" s="19">
        <f t="shared" si="94"/>
        <v>80.6033423191729</v>
      </c>
      <c r="AD168" s="20">
        <v>78039.35</v>
      </c>
      <c r="AE168" s="26">
        <v>0</v>
      </c>
      <c r="AF168" s="20">
        <v>0</v>
      </c>
      <c r="AG168" s="19">
        <f t="shared" si="95"/>
        <v>80.6033423191729</v>
      </c>
      <c r="AH168" s="20">
        <v>78039.35</v>
      </c>
      <c r="AI168" s="26">
        <v>0</v>
      </c>
      <c r="AJ168" s="20">
        <v>0</v>
      </c>
      <c r="AK168" s="19">
        <f t="shared" si="96"/>
        <v>80.6033423191729</v>
      </c>
      <c r="AL168" s="20">
        <v>78039.35</v>
      </c>
      <c r="AM168" s="26">
        <v>0</v>
      </c>
      <c r="AN168" s="20">
        <v>0</v>
      </c>
      <c r="AO168" s="19">
        <f t="shared" si="97"/>
        <v>80.6033423191729</v>
      </c>
      <c r="AP168" s="20">
        <v>78039.35</v>
      </c>
      <c r="AQ168" s="33">
        <v>87.32</v>
      </c>
      <c r="AR168" s="34">
        <v>84542.35</v>
      </c>
      <c r="AS168" s="19">
        <f t="shared" si="98"/>
        <v>80.6033423191729</v>
      </c>
      <c r="AT168" s="20">
        <v>78039.35</v>
      </c>
      <c r="AU168" s="33">
        <v>67.89</v>
      </c>
      <c r="AV168" s="34">
        <v>65730.42</v>
      </c>
      <c r="AW168" s="19">
        <f t="shared" si="99"/>
        <v>80.6033423191729</v>
      </c>
      <c r="AX168" s="20">
        <v>78039.35</v>
      </c>
      <c r="AY168" s="26">
        <v>67.9</v>
      </c>
      <c r="AZ168" s="20">
        <v>65740.1</v>
      </c>
      <c r="BA168" s="19">
        <f t="shared" si="100"/>
        <v>967.240107830075</v>
      </c>
      <c r="BB168" s="20">
        <f t="shared" si="101"/>
        <v>936472.1999999998</v>
      </c>
      <c r="BC168" s="27">
        <f t="shared" si="102"/>
        <v>0.011943249336444715</v>
      </c>
      <c r="BD168" s="26">
        <f t="shared" si="103"/>
        <v>640.5799999999999</v>
      </c>
      <c r="BE168" s="20">
        <f t="shared" si="104"/>
        <v>620203.16</v>
      </c>
      <c r="BF168" s="28">
        <f t="shared" si="105"/>
        <v>326.66010783007505</v>
      </c>
      <c r="BG168" s="29">
        <f t="shared" si="106"/>
        <v>316269.0399999998</v>
      </c>
      <c r="BH168" s="30">
        <v>12</v>
      </c>
      <c r="BI168" s="30"/>
    </row>
    <row r="169" spans="1:61" ht="12.75">
      <c r="A169" s="15">
        <v>164</v>
      </c>
      <c r="B169" s="16" t="s">
        <v>188</v>
      </c>
      <c r="C169" s="31">
        <v>4531.2</v>
      </c>
      <c r="D169" s="32"/>
      <c r="E169" s="19">
        <f t="shared" si="88"/>
        <v>81.71407471673949</v>
      </c>
      <c r="F169" s="20">
        <v>79114.75</v>
      </c>
      <c r="G169" s="21">
        <v>148.97</v>
      </c>
      <c r="H169" s="22">
        <v>144231.26</v>
      </c>
      <c r="I169" s="19">
        <f t="shared" si="89"/>
        <v>81.71407471673949</v>
      </c>
      <c r="J169" s="20">
        <v>79114.75</v>
      </c>
      <c r="K169" s="23">
        <v>154.02</v>
      </c>
      <c r="L169" s="24">
        <v>149120.62</v>
      </c>
      <c r="M169" s="19">
        <f t="shared" si="90"/>
        <v>81.71407471673949</v>
      </c>
      <c r="N169" s="20">
        <v>79114.75</v>
      </c>
      <c r="O169" s="25">
        <v>131.68</v>
      </c>
      <c r="P169" s="20">
        <v>127491.26</v>
      </c>
      <c r="Q169" s="19">
        <f t="shared" si="91"/>
        <v>81.71407471673949</v>
      </c>
      <c r="R169" s="20">
        <v>79114.75</v>
      </c>
      <c r="S169" s="26">
        <v>71.49</v>
      </c>
      <c r="T169" s="20">
        <v>69215.9</v>
      </c>
      <c r="U169" s="19">
        <f t="shared" si="92"/>
        <v>81.71407471673949</v>
      </c>
      <c r="V169" s="20">
        <v>79114.75</v>
      </c>
      <c r="W169" s="26">
        <v>10.98</v>
      </c>
      <c r="X169" s="20">
        <v>10630.73</v>
      </c>
      <c r="Y169" s="19">
        <f t="shared" si="93"/>
        <v>81.71407471673949</v>
      </c>
      <c r="Z169" s="20">
        <v>79114.75</v>
      </c>
      <c r="AA169" s="26">
        <v>0</v>
      </c>
      <c r="AB169" s="20">
        <v>0</v>
      </c>
      <c r="AC169" s="19">
        <f t="shared" si="94"/>
        <v>81.71407471673949</v>
      </c>
      <c r="AD169" s="20">
        <v>79114.75</v>
      </c>
      <c r="AE169" s="26">
        <v>0</v>
      </c>
      <c r="AF169" s="20">
        <v>0</v>
      </c>
      <c r="AG169" s="19">
        <f t="shared" si="95"/>
        <v>81.71407471673949</v>
      </c>
      <c r="AH169" s="20">
        <v>79114.75</v>
      </c>
      <c r="AI169" s="26">
        <v>0</v>
      </c>
      <c r="AJ169" s="20">
        <v>0</v>
      </c>
      <c r="AK169" s="19">
        <f t="shared" si="96"/>
        <v>81.71407471673949</v>
      </c>
      <c r="AL169" s="20">
        <v>79114.75</v>
      </c>
      <c r="AM169" s="26">
        <v>0</v>
      </c>
      <c r="AN169" s="20">
        <v>0</v>
      </c>
      <c r="AO169" s="19">
        <f t="shared" si="97"/>
        <v>81.71407471673949</v>
      </c>
      <c r="AP169" s="20">
        <v>79114.75</v>
      </c>
      <c r="AQ169" s="26">
        <v>48.53</v>
      </c>
      <c r="AR169" s="20">
        <v>46986.26</v>
      </c>
      <c r="AS169" s="19">
        <f t="shared" si="98"/>
        <v>81.71407471673949</v>
      </c>
      <c r="AT169" s="20">
        <v>79114.75</v>
      </c>
      <c r="AU169" s="26">
        <v>80.96</v>
      </c>
      <c r="AV169" s="20">
        <v>78384.66</v>
      </c>
      <c r="AW169" s="19">
        <f t="shared" si="99"/>
        <v>81.71407471673949</v>
      </c>
      <c r="AX169" s="20">
        <v>79114.75</v>
      </c>
      <c r="AY169" s="26">
        <v>130.74</v>
      </c>
      <c r="AZ169" s="20">
        <v>126581.16</v>
      </c>
      <c r="BA169" s="19">
        <f t="shared" si="100"/>
        <v>980.5688966008737</v>
      </c>
      <c r="BB169" s="20">
        <f t="shared" si="101"/>
        <v>949377</v>
      </c>
      <c r="BC169" s="27">
        <f t="shared" si="102"/>
        <v>0.014296617525894539</v>
      </c>
      <c r="BD169" s="26">
        <f t="shared" si="103"/>
        <v>777.37</v>
      </c>
      <c r="BE169" s="20">
        <f t="shared" si="104"/>
        <v>752641.8500000001</v>
      </c>
      <c r="BF169" s="28">
        <f t="shared" si="105"/>
        <v>203.1988966008737</v>
      </c>
      <c r="BG169" s="29">
        <f t="shared" si="106"/>
        <v>196735.1499999999</v>
      </c>
      <c r="BH169" s="30">
        <v>12</v>
      </c>
      <c r="BI169" s="30"/>
    </row>
    <row r="170" spans="1:61" ht="12.75">
      <c r="A170" s="15">
        <v>165</v>
      </c>
      <c r="B170" s="16" t="s">
        <v>189</v>
      </c>
      <c r="C170" s="31">
        <v>4465.3</v>
      </c>
      <c r="D170" s="32"/>
      <c r="E170" s="19">
        <f t="shared" si="88"/>
        <v>80.52569227114513</v>
      </c>
      <c r="F170" s="20">
        <v>77964.17</v>
      </c>
      <c r="G170" s="21">
        <v>163.76</v>
      </c>
      <c r="H170" s="22">
        <v>158550.79</v>
      </c>
      <c r="I170" s="19">
        <f t="shared" si="89"/>
        <v>80.52569227114513</v>
      </c>
      <c r="J170" s="20">
        <v>77964.17</v>
      </c>
      <c r="K170" s="23">
        <v>175.4</v>
      </c>
      <c r="L170" s="24">
        <v>169820.53</v>
      </c>
      <c r="M170" s="19">
        <f t="shared" si="90"/>
        <v>80.52569227114513</v>
      </c>
      <c r="N170" s="20">
        <v>77964.17</v>
      </c>
      <c r="O170" s="25">
        <v>142.6</v>
      </c>
      <c r="P170" s="20">
        <v>138063.89</v>
      </c>
      <c r="Q170" s="19">
        <f t="shared" si="91"/>
        <v>80.52569227114513</v>
      </c>
      <c r="R170" s="20">
        <v>77964.17</v>
      </c>
      <c r="S170" s="26">
        <v>67.95</v>
      </c>
      <c r="T170" s="20">
        <v>65788.51</v>
      </c>
      <c r="U170" s="19">
        <f t="shared" si="92"/>
        <v>80.52569227114513</v>
      </c>
      <c r="V170" s="20">
        <v>77964.17</v>
      </c>
      <c r="W170" s="26">
        <v>22.57</v>
      </c>
      <c r="X170" s="20">
        <v>21852.05</v>
      </c>
      <c r="Y170" s="19">
        <f t="shared" si="93"/>
        <v>80.52569227114513</v>
      </c>
      <c r="Z170" s="20">
        <v>77964.17</v>
      </c>
      <c r="AA170" s="26">
        <v>0</v>
      </c>
      <c r="AB170" s="20">
        <v>0</v>
      </c>
      <c r="AC170" s="19">
        <f t="shared" si="94"/>
        <v>80.52569227114513</v>
      </c>
      <c r="AD170" s="20">
        <v>77964.17</v>
      </c>
      <c r="AE170" s="26">
        <v>0</v>
      </c>
      <c r="AF170" s="20">
        <v>0</v>
      </c>
      <c r="AG170" s="19">
        <f t="shared" si="95"/>
        <v>80.52569227114513</v>
      </c>
      <c r="AH170" s="20">
        <v>77964.17</v>
      </c>
      <c r="AI170" s="26">
        <v>0</v>
      </c>
      <c r="AJ170" s="20">
        <v>0</v>
      </c>
      <c r="AK170" s="19">
        <f t="shared" si="96"/>
        <v>80.52569227114513</v>
      </c>
      <c r="AL170" s="20">
        <v>77964.17</v>
      </c>
      <c r="AM170" s="26">
        <v>0</v>
      </c>
      <c r="AN170" s="20">
        <v>0</v>
      </c>
      <c r="AO170" s="19">
        <f t="shared" si="97"/>
        <v>80.52569227114513</v>
      </c>
      <c r="AP170" s="20">
        <v>77964.17</v>
      </c>
      <c r="AQ170" s="26">
        <v>46.85</v>
      </c>
      <c r="AR170" s="20">
        <v>45359.7</v>
      </c>
      <c r="AS170" s="19">
        <f t="shared" si="98"/>
        <v>80.52569227114513</v>
      </c>
      <c r="AT170" s="20">
        <v>77964.17</v>
      </c>
      <c r="AU170" s="26">
        <v>74.65</v>
      </c>
      <c r="AV170" s="20">
        <v>72275.38</v>
      </c>
      <c r="AW170" s="19">
        <f t="shared" si="99"/>
        <v>80.52569227114513</v>
      </c>
      <c r="AX170" s="20">
        <v>77964.17</v>
      </c>
      <c r="AY170" s="26">
        <v>122.85</v>
      </c>
      <c r="AZ170" s="20">
        <v>118942.14</v>
      </c>
      <c r="BA170" s="19">
        <f t="shared" si="100"/>
        <v>966.3083072537414</v>
      </c>
      <c r="BB170" s="20">
        <f t="shared" si="101"/>
        <v>935570.0400000002</v>
      </c>
      <c r="BC170" s="27">
        <f t="shared" si="102"/>
        <v>0.015240297404429714</v>
      </c>
      <c r="BD170" s="26">
        <f t="shared" si="103"/>
        <v>816.6300000000001</v>
      </c>
      <c r="BE170" s="20">
        <f t="shared" si="104"/>
        <v>790652.99</v>
      </c>
      <c r="BF170" s="28">
        <f t="shared" si="105"/>
        <v>149.6783072537413</v>
      </c>
      <c r="BG170" s="29">
        <f t="shared" si="106"/>
        <v>144917.05000000016</v>
      </c>
      <c r="BH170" s="30">
        <v>12</v>
      </c>
      <c r="BI170" s="30"/>
    </row>
    <row r="171" spans="1:61" ht="12.75">
      <c r="A171" s="15">
        <v>166</v>
      </c>
      <c r="B171" s="16" t="s">
        <v>190</v>
      </c>
      <c r="C171" s="31">
        <v>4464.62</v>
      </c>
      <c r="D171" s="32"/>
      <c r="E171" s="19">
        <f t="shared" si="88"/>
        <v>80.5134529379564</v>
      </c>
      <c r="F171" s="20">
        <v>77952.32</v>
      </c>
      <c r="G171" s="21">
        <v>128.65</v>
      </c>
      <c r="H171" s="22">
        <v>124557.64</v>
      </c>
      <c r="I171" s="19">
        <f t="shared" si="89"/>
        <v>80.5134529379564</v>
      </c>
      <c r="J171" s="20">
        <v>77952.32</v>
      </c>
      <c r="K171" s="23">
        <v>137.57</v>
      </c>
      <c r="L171" s="24">
        <v>133193.9</v>
      </c>
      <c r="M171" s="19">
        <f t="shared" si="90"/>
        <v>79.65158698189404</v>
      </c>
      <c r="N171" s="20">
        <v>77117.87</v>
      </c>
      <c r="O171" s="25">
        <v>113.33</v>
      </c>
      <c r="P171" s="20">
        <v>109724.97</v>
      </c>
      <c r="Q171" s="19">
        <f t="shared" si="91"/>
        <v>80.5134529379564</v>
      </c>
      <c r="R171" s="20">
        <v>77952.32</v>
      </c>
      <c r="S171" s="26">
        <v>62.38</v>
      </c>
      <c r="T171" s="20">
        <v>60395.69</v>
      </c>
      <c r="U171" s="19">
        <f t="shared" si="92"/>
        <v>80.5134529379564</v>
      </c>
      <c r="V171" s="20">
        <v>77952.32</v>
      </c>
      <c r="W171" s="26">
        <v>20.72</v>
      </c>
      <c r="X171" s="20">
        <v>20060.9</v>
      </c>
      <c r="Y171" s="19">
        <f t="shared" si="93"/>
        <v>80.5134529379564</v>
      </c>
      <c r="Z171" s="20">
        <v>77952.32</v>
      </c>
      <c r="AA171" s="26">
        <v>0</v>
      </c>
      <c r="AB171" s="20">
        <v>0</v>
      </c>
      <c r="AC171" s="19">
        <f t="shared" si="94"/>
        <v>80.5134529379564</v>
      </c>
      <c r="AD171" s="20">
        <v>77952.32</v>
      </c>
      <c r="AE171" s="26">
        <v>0</v>
      </c>
      <c r="AF171" s="20">
        <v>0</v>
      </c>
      <c r="AG171" s="19">
        <f t="shared" si="95"/>
        <v>80.5134529379564</v>
      </c>
      <c r="AH171" s="20">
        <v>77952.32</v>
      </c>
      <c r="AI171" s="26">
        <v>0</v>
      </c>
      <c r="AJ171" s="20">
        <v>0</v>
      </c>
      <c r="AK171" s="19">
        <f t="shared" si="96"/>
        <v>80.5134529379564</v>
      </c>
      <c r="AL171" s="20">
        <v>77952.32</v>
      </c>
      <c r="AM171" s="26">
        <v>0</v>
      </c>
      <c r="AN171" s="20">
        <v>0</v>
      </c>
      <c r="AO171" s="19">
        <f t="shared" si="97"/>
        <v>80.5134529379564</v>
      </c>
      <c r="AP171" s="20">
        <v>77952.32</v>
      </c>
      <c r="AQ171" s="26">
        <v>43.34</v>
      </c>
      <c r="AR171" s="20">
        <v>41961.35</v>
      </c>
      <c r="AS171" s="19">
        <f t="shared" si="98"/>
        <v>80.5134529379564</v>
      </c>
      <c r="AT171" s="20">
        <v>77952.32</v>
      </c>
      <c r="AU171" s="26">
        <v>69.48</v>
      </c>
      <c r="AV171" s="20">
        <v>67269.84</v>
      </c>
      <c r="AW171" s="19">
        <f aca="true" t="shared" si="107" ref="AW171:AW185">AX171/1.18/820.5</f>
        <v>80.51344260940517</v>
      </c>
      <c r="AX171" s="20">
        <v>77952.31</v>
      </c>
      <c r="AY171" s="26">
        <v>110.39</v>
      </c>
      <c r="AZ171" s="20">
        <v>106878.49</v>
      </c>
      <c r="BA171" s="19">
        <f t="shared" si="100"/>
        <v>965.2995589708629</v>
      </c>
      <c r="BB171" s="20">
        <f t="shared" si="101"/>
        <v>934593.3800000001</v>
      </c>
      <c r="BC171" s="27">
        <f t="shared" si="102"/>
        <v>0.012801761404106061</v>
      </c>
      <c r="BD171" s="26">
        <f t="shared" si="103"/>
        <v>685.86</v>
      </c>
      <c r="BE171" s="20">
        <f t="shared" si="104"/>
        <v>664042.78</v>
      </c>
      <c r="BF171" s="28">
        <f t="shared" si="105"/>
        <v>279.4395589708629</v>
      </c>
      <c r="BG171" s="29">
        <f t="shared" si="106"/>
        <v>270550.6000000001</v>
      </c>
      <c r="BH171" s="30">
        <v>12</v>
      </c>
      <c r="BI171" s="30"/>
    </row>
    <row r="172" spans="1:61" ht="12.75">
      <c r="A172" s="15">
        <v>167</v>
      </c>
      <c r="B172" s="16" t="s">
        <v>191</v>
      </c>
      <c r="C172" s="31">
        <v>11107.2</v>
      </c>
      <c r="D172" s="32"/>
      <c r="E172" s="19">
        <f t="shared" si="88"/>
        <v>0</v>
      </c>
      <c r="F172" s="20">
        <v>0</v>
      </c>
      <c r="G172" s="21">
        <v>0</v>
      </c>
      <c r="H172" s="22">
        <v>0</v>
      </c>
      <c r="I172" s="19">
        <f t="shared" si="89"/>
        <v>0</v>
      </c>
      <c r="J172" s="20">
        <v>0</v>
      </c>
      <c r="K172" s="21">
        <v>0</v>
      </c>
      <c r="L172" s="22">
        <v>0</v>
      </c>
      <c r="M172" s="19">
        <f t="shared" si="90"/>
        <v>0</v>
      </c>
      <c r="N172" s="20">
        <v>0</v>
      </c>
      <c r="O172" s="21">
        <v>0</v>
      </c>
      <c r="P172" s="22">
        <v>0</v>
      </c>
      <c r="Q172" s="19">
        <f t="shared" si="91"/>
        <v>0</v>
      </c>
      <c r="R172" s="20">
        <v>0</v>
      </c>
      <c r="S172" s="21">
        <v>0</v>
      </c>
      <c r="T172" s="22">
        <v>0</v>
      </c>
      <c r="U172" s="19">
        <f t="shared" si="92"/>
        <v>0</v>
      </c>
      <c r="V172" s="20">
        <v>0</v>
      </c>
      <c r="W172" s="21">
        <v>0</v>
      </c>
      <c r="X172" s="22">
        <v>0</v>
      </c>
      <c r="Y172" s="19">
        <f t="shared" si="93"/>
        <v>0</v>
      </c>
      <c r="Z172" s="20">
        <v>0</v>
      </c>
      <c r="AA172" s="21">
        <v>0</v>
      </c>
      <c r="AB172" s="22">
        <v>0</v>
      </c>
      <c r="AC172" s="19">
        <f t="shared" si="94"/>
        <v>0</v>
      </c>
      <c r="AD172" s="20">
        <v>0</v>
      </c>
      <c r="AE172" s="21">
        <v>0</v>
      </c>
      <c r="AF172" s="22">
        <v>0</v>
      </c>
      <c r="AG172" s="19">
        <f t="shared" si="95"/>
        <v>0</v>
      </c>
      <c r="AH172" s="20">
        <v>0</v>
      </c>
      <c r="AI172" s="21">
        <v>0</v>
      </c>
      <c r="AJ172" s="22">
        <v>0</v>
      </c>
      <c r="AK172" s="19">
        <f t="shared" si="96"/>
        <v>0</v>
      </c>
      <c r="AL172" s="20">
        <v>0</v>
      </c>
      <c r="AM172" s="26">
        <v>0</v>
      </c>
      <c r="AN172" s="20">
        <v>0</v>
      </c>
      <c r="AO172" s="19">
        <f t="shared" si="97"/>
        <v>0</v>
      </c>
      <c r="AP172" s="20">
        <v>0</v>
      </c>
      <c r="AQ172" s="21">
        <v>0</v>
      </c>
      <c r="AR172" s="22">
        <v>0</v>
      </c>
      <c r="AS172" s="19">
        <f t="shared" si="98"/>
        <v>0</v>
      </c>
      <c r="AT172" s="20">
        <v>0</v>
      </c>
      <c r="AU172" s="21">
        <v>0</v>
      </c>
      <c r="AV172" s="22">
        <v>0</v>
      </c>
      <c r="AW172" s="19">
        <f t="shared" si="107"/>
        <v>177.71521085737305</v>
      </c>
      <c r="AX172" s="20">
        <v>172062.09</v>
      </c>
      <c r="AY172" s="33">
        <v>378.01</v>
      </c>
      <c r="AZ172" s="34">
        <v>365985.5</v>
      </c>
      <c r="BA172" s="19">
        <f t="shared" si="100"/>
        <v>177.71521085737305</v>
      </c>
      <c r="BB172" s="20">
        <f t="shared" si="101"/>
        <v>172062.09</v>
      </c>
      <c r="BC172" s="27">
        <f t="shared" si="102"/>
        <v>0.034032879573609905</v>
      </c>
      <c r="BD172" s="26">
        <f t="shared" si="103"/>
        <v>378.01</v>
      </c>
      <c r="BE172" s="20">
        <f t="shared" si="104"/>
        <v>365985.5</v>
      </c>
      <c r="BF172" s="28">
        <f t="shared" si="105"/>
        <v>-200.29478914262694</v>
      </c>
      <c r="BG172" s="29">
        <f t="shared" si="106"/>
        <v>-193923.41</v>
      </c>
      <c r="BH172" s="43">
        <v>1</v>
      </c>
      <c r="BI172" s="44">
        <v>40513</v>
      </c>
    </row>
    <row r="173" spans="1:61" ht="12.75">
      <c r="A173" s="15">
        <v>168</v>
      </c>
      <c r="B173" s="16" t="s">
        <v>192</v>
      </c>
      <c r="C173" s="31">
        <v>4426.6</v>
      </c>
      <c r="D173" s="32"/>
      <c r="E173" s="19">
        <f t="shared" si="88"/>
        <v>0</v>
      </c>
      <c r="F173" s="20">
        <v>0</v>
      </c>
      <c r="G173" s="21">
        <v>0</v>
      </c>
      <c r="H173" s="22">
        <v>0</v>
      </c>
      <c r="I173" s="19">
        <f t="shared" si="89"/>
        <v>0</v>
      </c>
      <c r="J173" s="20">
        <v>0</v>
      </c>
      <c r="K173" s="21">
        <v>0</v>
      </c>
      <c r="L173" s="22">
        <v>0</v>
      </c>
      <c r="M173" s="19">
        <f t="shared" si="90"/>
        <v>0</v>
      </c>
      <c r="N173" s="20">
        <v>0</v>
      </c>
      <c r="O173" s="21">
        <v>0</v>
      </c>
      <c r="P173" s="22">
        <v>0</v>
      </c>
      <c r="Q173" s="19">
        <f t="shared" si="91"/>
        <v>0</v>
      </c>
      <c r="R173" s="20">
        <v>0</v>
      </c>
      <c r="S173" s="21">
        <v>0</v>
      </c>
      <c r="T173" s="22">
        <v>0</v>
      </c>
      <c r="U173" s="19">
        <f t="shared" si="92"/>
        <v>0</v>
      </c>
      <c r="V173" s="20">
        <v>0</v>
      </c>
      <c r="W173" s="21">
        <v>0</v>
      </c>
      <c r="X173" s="22">
        <v>0</v>
      </c>
      <c r="Y173" s="19">
        <f t="shared" si="93"/>
        <v>0</v>
      </c>
      <c r="Z173" s="20">
        <v>0</v>
      </c>
      <c r="AA173" s="21">
        <v>0</v>
      </c>
      <c r="AB173" s="22">
        <v>0</v>
      </c>
      <c r="AC173" s="19">
        <f t="shared" si="94"/>
        <v>0</v>
      </c>
      <c r="AD173" s="20">
        <v>0</v>
      </c>
      <c r="AE173" s="21">
        <v>0</v>
      </c>
      <c r="AF173" s="22">
        <v>0</v>
      </c>
      <c r="AG173" s="19">
        <f t="shared" si="95"/>
        <v>0</v>
      </c>
      <c r="AH173" s="20">
        <v>0</v>
      </c>
      <c r="AI173" s="21">
        <v>0</v>
      </c>
      <c r="AJ173" s="22">
        <v>0</v>
      </c>
      <c r="AK173" s="19">
        <f t="shared" si="96"/>
        <v>0</v>
      </c>
      <c r="AL173" s="20">
        <v>0</v>
      </c>
      <c r="AM173" s="26">
        <v>0</v>
      </c>
      <c r="AN173" s="20">
        <v>0</v>
      </c>
      <c r="AO173" s="19">
        <f t="shared" si="97"/>
        <v>0</v>
      </c>
      <c r="AP173" s="20">
        <v>0</v>
      </c>
      <c r="AQ173" s="21">
        <v>0</v>
      </c>
      <c r="AR173" s="22">
        <v>0</v>
      </c>
      <c r="AS173" s="19">
        <f t="shared" si="98"/>
        <v>0</v>
      </c>
      <c r="AT173" s="20">
        <v>0</v>
      </c>
      <c r="AU173" s="21">
        <v>0</v>
      </c>
      <c r="AV173" s="22">
        <v>0</v>
      </c>
      <c r="AW173" s="19">
        <f t="shared" si="107"/>
        <v>70.82559208419836</v>
      </c>
      <c r="AX173" s="20">
        <v>68572.63</v>
      </c>
      <c r="AY173" s="33">
        <v>179.96</v>
      </c>
      <c r="AZ173" s="34">
        <v>174235.47</v>
      </c>
      <c r="BA173" s="19">
        <f t="shared" si="100"/>
        <v>70.82559208419836</v>
      </c>
      <c r="BB173" s="20">
        <f t="shared" si="101"/>
        <v>68572.63</v>
      </c>
      <c r="BC173" s="27">
        <f t="shared" si="102"/>
        <v>0.04065422672028193</v>
      </c>
      <c r="BD173" s="26">
        <f t="shared" si="103"/>
        <v>179.96</v>
      </c>
      <c r="BE173" s="20">
        <f t="shared" si="104"/>
        <v>174235.47</v>
      </c>
      <c r="BF173" s="28">
        <f t="shared" si="105"/>
        <v>-109.13440791580165</v>
      </c>
      <c r="BG173" s="29">
        <f t="shared" si="106"/>
        <v>-105662.84</v>
      </c>
      <c r="BH173" s="43">
        <v>1</v>
      </c>
      <c r="BI173" s="44">
        <v>40513</v>
      </c>
    </row>
    <row r="174" spans="1:61" ht="12.75">
      <c r="A174" s="15">
        <v>169</v>
      </c>
      <c r="B174" s="16" t="s">
        <v>193</v>
      </c>
      <c r="C174" s="31">
        <v>4459.7</v>
      </c>
      <c r="D174" s="32"/>
      <c r="E174" s="19">
        <f t="shared" si="88"/>
        <v>80.43173344075028</v>
      </c>
      <c r="F174" s="20">
        <v>77873.2</v>
      </c>
      <c r="G174" s="21">
        <v>154.54</v>
      </c>
      <c r="H174" s="22">
        <v>149624.08</v>
      </c>
      <c r="I174" s="19">
        <f t="shared" si="89"/>
        <v>80.42632127991408</v>
      </c>
      <c r="J174" s="20">
        <v>77867.96</v>
      </c>
      <c r="K174" s="23">
        <v>164.98</v>
      </c>
      <c r="L174" s="24">
        <v>159731.99</v>
      </c>
      <c r="M174" s="19">
        <f t="shared" si="90"/>
        <v>80.42632127991408</v>
      </c>
      <c r="N174" s="20">
        <v>77867.96</v>
      </c>
      <c r="O174" s="25">
        <v>135.03</v>
      </c>
      <c r="P174" s="20">
        <v>130734.7</v>
      </c>
      <c r="Q174" s="19">
        <f t="shared" si="91"/>
        <v>80.42632127991408</v>
      </c>
      <c r="R174" s="20">
        <v>77867.96</v>
      </c>
      <c r="S174" s="26">
        <v>73.76</v>
      </c>
      <c r="T174" s="20">
        <v>71413.69</v>
      </c>
      <c r="U174" s="19">
        <f t="shared" si="92"/>
        <v>80.42632127991408</v>
      </c>
      <c r="V174" s="20">
        <v>77867.96</v>
      </c>
      <c r="W174" s="26">
        <v>24.27</v>
      </c>
      <c r="X174" s="20">
        <v>23497.97</v>
      </c>
      <c r="Y174" s="19">
        <f t="shared" si="93"/>
        <v>80.42632127991408</v>
      </c>
      <c r="Z174" s="20">
        <v>77867.96</v>
      </c>
      <c r="AA174" s="26">
        <v>0</v>
      </c>
      <c r="AB174" s="20">
        <v>0</v>
      </c>
      <c r="AC174" s="19">
        <f t="shared" si="94"/>
        <v>80.42469969737346</v>
      </c>
      <c r="AD174" s="20">
        <v>77866.39</v>
      </c>
      <c r="AE174" s="26">
        <v>0</v>
      </c>
      <c r="AF174" s="20">
        <v>0</v>
      </c>
      <c r="AG174" s="19">
        <f t="shared" si="95"/>
        <v>80.42469969737346</v>
      </c>
      <c r="AH174" s="20">
        <v>77866.39</v>
      </c>
      <c r="AI174" s="26">
        <v>0</v>
      </c>
      <c r="AJ174" s="20">
        <v>0</v>
      </c>
      <c r="AK174" s="19">
        <f t="shared" si="96"/>
        <v>80.42469969737346</v>
      </c>
      <c r="AL174" s="20">
        <v>77866.39</v>
      </c>
      <c r="AM174" s="26">
        <v>0</v>
      </c>
      <c r="AN174" s="20">
        <v>0</v>
      </c>
      <c r="AO174" s="19">
        <f t="shared" si="97"/>
        <v>80.42469969737346</v>
      </c>
      <c r="AP174" s="20">
        <v>77866.39</v>
      </c>
      <c r="AQ174" s="26">
        <v>54.47</v>
      </c>
      <c r="AR174" s="20">
        <v>52737.31</v>
      </c>
      <c r="AS174" s="19">
        <f t="shared" si="98"/>
        <v>80.42469969737346</v>
      </c>
      <c r="AT174" s="20">
        <v>77866.39</v>
      </c>
      <c r="AU174" s="26">
        <v>83.44</v>
      </c>
      <c r="AV174" s="20">
        <v>80785.77</v>
      </c>
      <c r="AW174" s="19">
        <f t="shared" si="107"/>
        <v>80.42469969737346</v>
      </c>
      <c r="AX174" s="20">
        <v>77866.39</v>
      </c>
      <c r="AY174" s="26">
        <v>133.01</v>
      </c>
      <c r="AZ174" s="20">
        <v>128778.95</v>
      </c>
      <c r="BA174" s="19">
        <f t="shared" si="100"/>
        <v>965.1115380245612</v>
      </c>
      <c r="BB174" s="20">
        <f t="shared" si="101"/>
        <v>934411.3399999999</v>
      </c>
      <c r="BC174" s="27">
        <f t="shared" si="102"/>
        <v>0.015387806354687535</v>
      </c>
      <c r="BD174" s="26">
        <f t="shared" si="103"/>
        <v>823.5</v>
      </c>
      <c r="BE174" s="20">
        <f t="shared" si="104"/>
        <v>797304.46</v>
      </c>
      <c r="BF174" s="28">
        <f t="shared" si="105"/>
        <v>141.61153802456124</v>
      </c>
      <c r="BG174" s="29">
        <f t="shared" si="106"/>
        <v>137106.8799999999</v>
      </c>
      <c r="BH174" s="30">
        <v>12</v>
      </c>
      <c r="BI174" s="30"/>
    </row>
    <row r="175" spans="1:61" ht="12.75">
      <c r="A175" s="15">
        <v>170</v>
      </c>
      <c r="B175" s="16" t="s">
        <v>194</v>
      </c>
      <c r="C175" s="31">
        <v>4530.8</v>
      </c>
      <c r="D175" s="32"/>
      <c r="E175" s="19">
        <f t="shared" si="88"/>
        <v>81.70683440233839</v>
      </c>
      <c r="F175" s="20">
        <v>79107.74</v>
      </c>
      <c r="G175" s="21">
        <v>140.77</v>
      </c>
      <c r="H175" s="22">
        <v>136292.11</v>
      </c>
      <c r="I175" s="19">
        <f t="shared" si="89"/>
        <v>81.70683440233839</v>
      </c>
      <c r="J175" s="20">
        <v>79107.74</v>
      </c>
      <c r="K175" s="23">
        <v>150.86</v>
      </c>
      <c r="L175" s="24">
        <v>146061.14</v>
      </c>
      <c r="M175" s="19">
        <f t="shared" si="90"/>
        <v>81.70683440233839</v>
      </c>
      <c r="N175" s="20">
        <v>79107.74</v>
      </c>
      <c r="O175" s="25">
        <v>124.74</v>
      </c>
      <c r="P175" s="20">
        <v>120772.02</v>
      </c>
      <c r="Q175" s="19">
        <f t="shared" si="91"/>
        <v>81.70683440233839</v>
      </c>
      <c r="R175" s="20">
        <v>79107.74</v>
      </c>
      <c r="S175" s="26">
        <v>66.96</v>
      </c>
      <c r="T175" s="20">
        <v>64830</v>
      </c>
      <c r="U175" s="19">
        <f t="shared" si="92"/>
        <v>81.70683440233839</v>
      </c>
      <c r="V175" s="20">
        <v>79107.74</v>
      </c>
      <c r="W175" s="26">
        <v>21.82</v>
      </c>
      <c r="X175" s="20">
        <v>21125.91</v>
      </c>
      <c r="Y175" s="19">
        <f t="shared" si="93"/>
        <v>81.70683440233839</v>
      </c>
      <c r="Z175" s="20">
        <v>79107.74</v>
      </c>
      <c r="AA175" s="26">
        <v>0</v>
      </c>
      <c r="AB175" s="20">
        <v>0</v>
      </c>
      <c r="AC175" s="19">
        <f t="shared" si="94"/>
        <v>81.70683440233839</v>
      </c>
      <c r="AD175" s="20">
        <v>79107.74</v>
      </c>
      <c r="AE175" s="26">
        <v>0</v>
      </c>
      <c r="AF175" s="20">
        <v>0</v>
      </c>
      <c r="AG175" s="19">
        <f t="shared" si="95"/>
        <v>81.70683440233839</v>
      </c>
      <c r="AH175" s="20">
        <v>79107.74</v>
      </c>
      <c r="AI175" s="26">
        <v>0</v>
      </c>
      <c r="AJ175" s="20">
        <v>0</v>
      </c>
      <c r="AK175" s="19">
        <f t="shared" si="96"/>
        <v>81.70683440233839</v>
      </c>
      <c r="AL175" s="20">
        <v>79107.74</v>
      </c>
      <c r="AM175" s="26">
        <v>0</v>
      </c>
      <c r="AN175" s="20">
        <v>0</v>
      </c>
      <c r="AO175" s="19">
        <f t="shared" si="97"/>
        <v>81.70683440233839</v>
      </c>
      <c r="AP175" s="20">
        <v>79107.74</v>
      </c>
      <c r="AQ175" s="26">
        <v>47.25</v>
      </c>
      <c r="AR175" s="20">
        <v>45746.98</v>
      </c>
      <c r="AS175" s="19">
        <f t="shared" si="98"/>
        <v>81.70683440233839</v>
      </c>
      <c r="AT175" s="20">
        <v>79107.74</v>
      </c>
      <c r="AU175" s="26">
        <v>75.54</v>
      </c>
      <c r="AV175" s="20">
        <v>73137.07</v>
      </c>
      <c r="AW175" s="19">
        <f t="shared" si="107"/>
        <v>81.70683440233839</v>
      </c>
      <c r="AX175" s="20">
        <v>79107.74</v>
      </c>
      <c r="AY175" s="26">
        <v>120.95</v>
      </c>
      <c r="AZ175" s="20">
        <v>117102.58</v>
      </c>
      <c r="BA175" s="19">
        <f t="shared" si="100"/>
        <v>980.4820128280604</v>
      </c>
      <c r="BB175" s="20">
        <f t="shared" si="101"/>
        <v>949292.88</v>
      </c>
      <c r="BC175" s="27">
        <f t="shared" si="102"/>
        <v>0.013774057561578528</v>
      </c>
      <c r="BD175" s="26">
        <f t="shared" si="103"/>
        <v>748.89</v>
      </c>
      <c r="BE175" s="20">
        <f t="shared" si="104"/>
        <v>725067.8099999999</v>
      </c>
      <c r="BF175" s="28">
        <f t="shared" si="105"/>
        <v>231.59201282806043</v>
      </c>
      <c r="BG175" s="29">
        <f t="shared" si="106"/>
        <v>224225.07000000007</v>
      </c>
      <c r="BH175" s="30">
        <v>12</v>
      </c>
      <c r="BI175" s="30"/>
    </row>
    <row r="176" spans="1:61" ht="12.75">
      <c r="A176" s="15">
        <v>171</v>
      </c>
      <c r="B176" s="16" t="s">
        <v>195</v>
      </c>
      <c r="C176" s="31">
        <v>4475</v>
      </c>
      <c r="D176" s="32"/>
      <c r="E176" s="19">
        <f t="shared" si="88"/>
        <v>80.7006166145075</v>
      </c>
      <c r="F176" s="20">
        <v>78133.53</v>
      </c>
      <c r="G176" s="21">
        <f>148.55+6.38</f>
        <v>154.93</v>
      </c>
      <c r="H176" s="22">
        <v>149128.91</v>
      </c>
      <c r="I176" s="19">
        <f t="shared" si="89"/>
        <v>80.7006166145075</v>
      </c>
      <c r="J176" s="20">
        <v>78133.53</v>
      </c>
      <c r="K176" s="23">
        <v>159.97</v>
      </c>
      <c r="L176" s="24">
        <v>154881.35</v>
      </c>
      <c r="M176" s="19">
        <f t="shared" si="90"/>
        <v>80.7006166145075</v>
      </c>
      <c r="N176" s="20">
        <v>78133.53</v>
      </c>
      <c r="O176" s="25">
        <v>128.83</v>
      </c>
      <c r="P176" s="20">
        <v>124731.92</v>
      </c>
      <c r="Q176" s="19">
        <f t="shared" si="91"/>
        <v>80.7006166145075</v>
      </c>
      <c r="R176" s="20">
        <v>78133.53</v>
      </c>
      <c r="S176" s="26">
        <v>70.53</v>
      </c>
      <c r="T176" s="20">
        <v>68286.44</v>
      </c>
      <c r="U176" s="19">
        <f t="shared" si="92"/>
        <v>80.7006166145075</v>
      </c>
      <c r="V176" s="20">
        <v>78133.53</v>
      </c>
      <c r="W176" s="26">
        <v>23.24</v>
      </c>
      <c r="X176" s="20">
        <v>22500.74</v>
      </c>
      <c r="Y176" s="19">
        <f t="shared" si="93"/>
        <v>80.7006166145075</v>
      </c>
      <c r="Z176" s="20">
        <v>78133.53</v>
      </c>
      <c r="AA176" s="26">
        <v>0</v>
      </c>
      <c r="AB176" s="20">
        <v>0</v>
      </c>
      <c r="AC176" s="19">
        <f t="shared" si="94"/>
        <v>80.7006166145075</v>
      </c>
      <c r="AD176" s="20">
        <v>78133.53</v>
      </c>
      <c r="AE176" s="26">
        <v>0</v>
      </c>
      <c r="AF176" s="20">
        <v>0</v>
      </c>
      <c r="AG176" s="19">
        <f t="shared" si="95"/>
        <v>80.7006166145075</v>
      </c>
      <c r="AH176" s="20">
        <v>78133.53</v>
      </c>
      <c r="AI176" s="26">
        <v>0</v>
      </c>
      <c r="AJ176" s="20">
        <v>0</v>
      </c>
      <c r="AK176" s="19">
        <f t="shared" si="96"/>
        <v>80.7006166145075</v>
      </c>
      <c r="AL176" s="20">
        <v>78133.53</v>
      </c>
      <c r="AM176" s="26">
        <v>0</v>
      </c>
      <c r="AN176" s="20">
        <v>0</v>
      </c>
      <c r="AO176" s="19">
        <f t="shared" si="97"/>
        <v>80.7006166145075</v>
      </c>
      <c r="AP176" s="20">
        <v>78133.53</v>
      </c>
      <c r="AQ176" s="26">
        <v>48.96</v>
      </c>
      <c r="AR176" s="20">
        <v>47402.58</v>
      </c>
      <c r="AS176" s="19">
        <f t="shared" si="98"/>
        <v>80.7006166145075</v>
      </c>
      <c r="AT176" s="20">
        <v>78133.53</v>
      </c>
      <c r="AU176" s="26">
        <v>75.3</v>
      </c>
      <c r="AV176" s="20">
        <v>72904.71</v>
      </c>
      <c r="AW176" s="19">
        <f t="shared" si="107"/>
        <v>80.7006166145075</v>
      </c>
      <c r="AX176" s="20">
        <v>78133.53</v>
      </c>
      <c r="AY176" s="26">
        <v>119.33</v>
      </c>
      <c r="AZ176" s="20">
        <v>115534.11</v>
      </c>
      <c r="BA176" s="19">
        <f t="shared" si="100"/>
        <v>968.4073993740898</v>
      </c>
      <c r="BB176" s="20">
        <f t="shared" si="101"/>
        <v>937602.3600000002</v>
      </c>
      <c r="BC176" s="27">
        <f t="shared" si="102"/>
        <v>0.014545437616387338</v>
      </c>
      <c r="BD176" s="26">
        <f t="shared" si="103"/>
        <v>781.09</v>
      </c>
      <c r="BE176" s="20">
        <f t="shared" si="104"/>
        <v>755370.7599999999</v>
      </c>
      <c r="BF176" s="28">
        <f t="shared" si="105"/>
        <v>187.31739937408975</v>
      </c>
      <c r="BG176" s="29">
        <f t="shared" si="106"/>
        <v>182231.60000000033</v>
      </c>
      <c r="BH176" s="30">
        <v>12</v>
      </c>
      <c r="BI176" s="30"/>
    </row>
    <row r="177" spans="1:61" ht="12.75">
      <c r="A177" s="15">
        <v>172</v>
      </c>
      <c r="B177" s="16" t="s">
        <v>196</v>
      </c>
      <c r="C177" s="31">
        <v>6039</v>
      </c>
      <c r="D177" s="32"/>
      <c r="E177" s="19">
        <f t="shared" si="88"/>
        <v>108.92145136801662</v>
      </c>
      <c r="F177" s="20">
        <v>105456.66</v>
      </c>
      <c r="G177" s="21">
        <v>190.33</v>
      </c>
      <c r="H177" s="22">
        <v>184275.6</v>
      </c>
      <c r="I177" s="19">
        <f t="shared" si="89"/>
        <v>108.92145136801662</v>
      </c>
      <c r="J177" s="20">
        <v>105456.66</v>
      </c>
      <c r="K177" s="23">
        <v>204.52</v>
      </c>
      <c r="L177" s="24">
        <v>198014.22</v>
      </c>
      <c r="M177" s="19">
        <f t="shared" si="90"/>
        <v>108.92145136801662</v>
      </c>
      <c r="N177" s="20">
        <v>105456.66</v>
      </c>
      <c r="O177" s="25">
        <v>166.53</v>
      </c>
      <c r="P177" s="20">
        <v>161232.68</v>
      </c>
      <c r="Q177" s="19">
        <f t="shared" si="91"/>
        <v>108.92145136801662</v>
      </c>
      <c r="R177" s="20">
        <v>105456.66</v>
      </c>
      <c r="S177" s="26">
        <v>92.16</v>
      </c>
      <c r="T177" s="20">
        <v>89228.39</v>
      </c>
      <c r="U177" s="19">
        <f t="shared" si="92"/>
        <v>108.92145136801662</v>
      </c>
      <c r="V177" s="20">
        <v>105456.66</v>
      </c>
      <c r="W177" s="26">
        <v>30.82</v>
      </c>
      <c r="X177" s="20">
        <v>29839.62</v>
      </c>
      <c r="Y177" s="19">
        <f t="shared" si="93"/>
        <v>108.92145136801662</v>
      </c>
      <c r="Z177" s="20">
        <v>105456.66</v>
      </c>
      <c r="AA177" s="26">
        <v>0</v>
      </c>
      <c r="AB177" s="20">
        <v>0</v>
      </c>
      <c r="AC177" s="19">
        <f t="shared" si="94"/>
        <v>108.92145136801662</v>
      </c>
      <c r="AD177" s="20">
        <v>105456.66</v>
      </c>
      <c r="AE177" s="26">
        <v>0</v>
      </c>
      <c r="AF177" s="20">
        <v>0</v>
      </c>
      <c r="AG177" s="19">
        <f t="shared" si="95"/>
        <v>108.92145136801662</v>
      </c>
      <c r="AH177" s="20">
        <v>105456.66</v>
      </c>
      <c r="AI177" s="26">
        <v>0</v>
      </c>
      <c r="AJ177" s="20">
        <v>0</v>
      </c>
      <c r="AK177" s="19">
        <f t="shared" si="96"/>
        <v>108.92145136801662</v>
      </c>
      <c r="AL177" s="20">
        <v>105456.66</v>
      </c>
      <c r="AM177" s="26">
        <v>0</v>
      </c>
      <c r="AN177" s="20">
        <v>0</v>
      </c>
      <c r="AO177" s="19">
        <f t="shared" si="97"/>
        <v>108.92145136801662</v>
      </c>
      <c r="AP177" s="20">
        <v>105456.66</v>
      </c>
      <c r="AQ177" s="26">
        <v>63.92</v>
      </c>
      <c r="AR177" s="20">
        <v>61886.7</v>
      </c>
      <c r="AS177" s="19">
        <f t="shared" si="98"/>
        <v>108.46720168561957</v>
      </c>
      <c r="AT177" s="20">
        <v>105016.86</v>
      </c>
      <c r="AU177" s="26">
        <v>110.42</v>
      </c>
      <c r="AV177" s="20">
        <v>106907.54</v>
      </c>
      <c r="AW177" s="19">
        <f t="shared" si="107"/>
        <v>108.90521488550802</v>
      </c>
      <c r="AX177" s="20">
        <v>105440.94</v>
      </c>
      <c r="AY177" s="26">
        <v>161.5</v>
      </c>
      <c r="AZ177" s="20">
        <v>156362.69</v>
      </c>
      <c r="BA177" s="19">
        <f t="shared" si="100"/>
        <v>1306.5869302512938</v>
      </c>
      <c r="BB177" s="20">
        <f t="shared" si="101"/>
        <v>1265024.4</v>
      </c>
      <c r="BC177" s="27">
        <f t="shared" si="102"/>
        <v>0.014077937848429652</v>
      </c>
      <c r="BD177" s="26">
        <f t="shared" si="103"/>
        <v>1020.1999999999999</v>
      </c>
      <c r="BE177" s="20">
        <f t="shared" si="104"/>
        <v>987747.44</v>
      </c>
      <c r="BF177" s="28">
        <f t="shared" si="105"/>
        <v>286.38693025129385</v>
      </c>
      <c r="BG177" s="29">
        <f t="shared" si="106"/>
        <v>277276.95999999996</v>
      </c>
      <c r="BH177" s="30">
        <v>12</v>
      </c>
      <c r="BI177" s="30"/>
    </row>
    <row r="178" spans="1:61" ht="12.75">
      <c r="A178" s="15">
        <v>173</v>
      </c>
      <c r="B178" s="16" t="s">
        <v>197</v>
      </c>
      <c r="C178" s="31">
        <v>3168.21</v>
      </c>
      <c r="D178" s="32"/>
      <c r="E178" s="19">
        <f t="shared" si="88"/>
        <v>57.13439510839815</v>
      </c>
      <c r="F178" s="20">
        <v>55316.95</v>
      </c>
      <c r="G178" s="21">
        <v>96.99</v>
      </c>
      <c r="H178" s="22">
        <v>93904.75</v>
      </c>
      <c r="I178" s="19">
        <f t="shared" si="89"/>
        <v>57.13439510839815</v>
      </c>
      <c r="J178" s="20">
        <v>55316.95</v>
      </c>
      <c r="K178" s="23">
        <v>101.57</v>
      </c>
      <c r="L178" s="24">
        <v>98339.06</v>
      </c>
      <c r="M178" s="19">
        <f t="shared" si="90"/>
        <v>57.13439510839815</v>
      </c>
      <c r="N178" s="20">
        <v>55316.95</v>
      </c>
      <c r="O178" s="25">
        <v>84.79</v>
      </c>
      <c r="P178" s="20">
        <v>82092.83</v>
      </c>
      <c r="Q178" s="19">
        <f t="shared" si="91"/>
        <v>57.13439510839815</v>
      </c>
      <c r="R178" s="20">
        <v>55316.95</v>
      </c>
      <c r="S178" s="26">
        <v>47.35</v>
      </c>
      <c r="T178" s="20">
        <v>45843.8</v>
      </c>
      <c r="U178" s="19">
        <f t="shared" si="92"/>
        <v>57.13439510839815</v>
      </c>
      <c r="V178" s="20">
        <v>55316.95</v>
      </c>
      <c r="W178" s="26">
        <v>14.55</v>
      </c>
      <c r="X178" s="20">
        <v>14087.16</v>
      </c>
      <c r="Y178" s="19">
        <f t="shared" si="93"/>
        <v>57.13439510839815</v>
      </c>
      <c r="Z178" s="20">
        <v>55316.95</v>
      </c>
      <c r="AA178" s="26">
        <v>0</v>
      </c>
      <c r="AB178" s="20">
        <v>0</v>
      </c>
      <c r="AC178" s="19">
        <f t="shared" si="94"/>
        <v>57.13439510839815</v>
      </c>
      <c r="AD178" s="20">
        <v>55316.95</v>
      </c>
      <c r="AE178" s="26">
        <v>0</v>
      </c>
      <c r="AF178" s="20">
        <v>0</v>
      </c>
      <c r="AG178" s="19">
        <f t="shared" si="95"/>
        <v>57.13439510839815</v>
      </c>
      <c r="AH178" s="20">
        <v>55316.95</v>
      </c>
      <c r="AI178" s="26">
        <v>0</v>
      </c>
      <c r="AJ178" s="20">
        <v>0</v>
      </c>
      <c r="AK178" s="19">
        <f t="shared" si="96"/>
        <v>57.13439510839815</v>
      </c>
      <c r="AL178" s="20">
        <v>55316.95</v>
      </c>
      <c r="AM178" s="26">
        <v>0</v>
      </c>
      <c r="AN178" s="20">
        <v>0</v>
      </c>
      <c r="AO178" s="19">
        <f t="shared" si="97"/>
        <v>57.13439510839815</v>
      </c>
      <c r="AP178" s="20">
        <v>55316.95</v>
      </c>
      <c r="AQ178" s="26">
        <v>31.56</v>
      </c>
      <c r="AR178" s="20">
        <v>30556.08</v>
      </c>
      <c r="AS178" s="19">
        <f t="shared" si="98"/>
        <v>57.13439510839815</v>
      </c>
      <c r="AT178" s="20">
        <v>55316.95</v>
      </c>
      <c r="AU178" s="26">
        <v>53.76</v>
      </c>
      <c r="AV178" s="20">
        <v>52049.89</v>
      </c>
      <c r="AW178" s="19">
        <f t="shared" si="107"/>
        <v>57.13439510839815</v>
      </c>
      <c r="AX178" s="20">
        <v>55316.95</v>
      </c>
      <c r="AY178" s="26">
        <v>84.82</v>
      </c>
      <c r="AZ178" s="20">
        <v>82121.88</v>
      </c>
      <c r="BA178" s="19">
        <f t="shared" si="100"/>
        <v>685.6127413007779</v>
      </c>
      <c r="BB178" s="20">
        <f t="shared" si="101"/>
        <v>663803.3999999999</v>
      </c>
      <c r="BC178" s="27">
        <f t="shared" si="102"/>
        <v>0.013556287830246946</v>
      </c>
      <c r="BD178" s="26">
        <f t="shared" si="103"/>
        <v>515.3900000000001</v>
      </c>
      <c r="BE178" s="20">
        <f t="shared" si="104"/>
        <v>498995.45</v>
      </c>
      <c r="BF178" s="28">
        <f t="shared" si="105"/>
        <v>170.22274130077778</v>
      </c>
      <c r="BG178" s="29">
        <f t="shared" si="106"/>
        <v>164807.9499999999</v>
      </c>
      <c r="BH178" s="30">
        <v>12</v>
      </c>
      <c r="BI178" s="30"/>
    </row>
    <row r="179" spans="1:61" ht="12.75">
      <c r="A179" s="15">
        <v>174</v>
      </c>
      <c r="B179" s="16" t="s">
        <v>198</v>
      </c>
      <c r="C179" s="17">
        <v>3621.6</v>
      </c>
      <c r="D179" s="18"/>
      <c r="E179" s="19">
        <f t="shared" si="88"/>
        <v>65.3106311777647</v>
      </c>
      <c r="F179" s="20">
        <v>63233.1</v>
      </c>
      <c r="G179" s="52">
        <v>281.89</v>
      </c>
      <c r="H179" s="53">
        <v>272923.08</v>
      </c>
      <c r="I179" s="19">
        <f t="shared" si="89"/>
        <v>65.3106311777647</v>
      </c>
      <c r="J179" s="20">
        <v>63233.1</v>
      </c>
      <c r="K179" s="33">
        <v>241.51</v>
      </c>
      <c r="L179" s="36">
        <v>233827.57</v>
      </c>
      <c r="M179" s="19">
        <f t="shared" si="90"/>
        <v>65.3106311777647</v>
      </c>
      <c r="N179" s="20">
        <v>63233.1</v>
      </c>
      <c r="O179" s="54">
        <v>113.23</v>
      </c>
      <c r="P179" s="34">
        <v>109628.15</v>
      </c>
      <c r="Q179" s="19">
        <f t="shared" si="91"/>
        <v>65.3106311777647</v>
      </c>
      <c r="R179" s="20">
        <v>63233.1</v>
      </c>
      <c r="S179" s="26">
        <v>41.25</v>
      </c>
      <c r="T179" s="20">
        <v>39937.84</v>
      </c>
      <c r="U179" s="19">
        <f t="shared" si="92"/>
        <v>65.3106311777647</v>
      </c>
      <c r="V179" s="20">
        <v>63233.1</v>
      </c>
      <c r="W179" s="26">
        <v>23.39</v>
      </c>
      <c r="X179" s="20">
        <v>22645.96</v>
      </c>
      <c r="Y179" s="19">
        <f t="shared" si="93"/>
        <v>65.3106311777647</v>
      </c>
      <c r="Z179" s="20">
        <v>63233.1</v>
      </c>
      <c r="AA179" s="26">
        <v>0</v>
      </c>
      <c r="AB179" s="20">
        <v>0</v>
      </c>
      <c r="AC179" s="19">
        <f t="shared" si="94"/>
        <v>65.3106311777647</v>
      </c>
      <c r="AD179" s="20">
        <v>63233.1</v>
      </c>
      <c r="AE179" s="26">
        <v>0</v>
      </c>
      <c r="AF179" s="20">
        <v>0</v>
      </c>
      <c r="AG179" s="19">
        <f t="shared" si="95"/>
        <v>65.3106311777647</v>
      </c>
      <c r="AH179" s="20">
        <v>63233.1</v>
      </c>
      <c r="AI179" s="26">
        <v>0</v>
      </c>
      <c r="AJ179" s="20">
        <v>0</v>
      </c>
      <c r="AK179" s="19">
        <f t="shared" si="96"/>
        <v>65.3106311777647</v>
      </c>
      <c r="AL179" s="20">
        <v>63233.1</v>
      </c>
      <c r="AM179" s="26">
        <v>0</v>
      </c>
      <c r="AN179" s="20">
        <v>0</v>
      </c>
      <c r="AO179" s="19">
        <f t="shared" si="97"/>
        <v>65.3106311777647</v>
      </c>
      <c r="AP179" s="20">
        <v>63233.1</v>
      </c>
      <c r="AQ179" s="26">
        <v>42.24</v>
      </c>
      <c r="AR179" s="20">
        <v>40896.34</v>
      </c>
      <c r="AS179" s="19">
        <f t="shared" si="98"/>
        <v>65.3106311777647</v>
      </c>
      <c r="AT179" s="20">
        <v>63233.1</v>
      </c>
      <c r="AU179" s="26">
        <v>87.04</v>
      </c>
      <c r="AV179" s="20">
        <v>84271.26</v>
      </c>
      <c r="AW179" s="19">
        <f t="shared" si="107"/>
        <v>65.3106311777647</v>
      </c>
      <c r="AX179" s="20">
        <v>63233.1</v>
      </c>
      <c r="AY179" s="26">
        <v>72.62</v>
      </c>
      <c r="AZ179" s="20">
        <v>70309.96</v>
      </c>
      <c r="BA179" s="19">
        <f t="shared" si="100"/>
        <v>783.7275741331763</v>
      </c>
      <c r="BB179" s="20">
        <f t="shared" si="101"/>
        <v>758797.1999999998</v>
      </c>
      <c r="BC179" s="27">
        <f t="shared" si="102"/>
        <v>0.02078202083793535</v>
      </c>
      <c r="BD179" s="26">
        <f t="shared" si="103"/>
        <v>903.17</v>
      </c>
      <c r="BE179" s="20">
        <f t="shared" si="104"/>
        <v>874440.1599999999</v>
      </c>
      <c r="BF179" s="45">
        <f t="shared" si="105"/>
        <v>-119.44242586682367</v>
      </c>
      <c r="BG179" s="46">
        <f t="shared" si="106"/>
        <v>-115642.96000000008</v>
      </c>
      <c r="BH179" s="30">
        <v>12</v>
      </c>
      <c r="BI179" s="30"/>
    </row>
    <row r="180" spans="1:61" ht="12.75">
      <c r="A180" s="15">
        <v>175</v>
      </c>
      <c r="B180" s="16" t="s">
        <v>199</v>
      </c>
      <c r="C180" s="31">
        <v>4666.9</v>
      </c>
      <c r="D180" s="32"/>
      <c r="E180" s="19">
        <f t="shared" si="88"/>
        <v>84.16125967010608</v>
      </c>
      <c r="F180" s="20">
        <v>81484.09</v>
      </c>
      <c r="G180" s="55">
        <v>159.23</v>
      </c>
      <c r="H180" s="56">
        <v>154164.89</v>
      </c>
      <c r="I180" s="19">
        <f t="shared" si="89"/>
        <v>84.16125967010608</v>
      </c>
      <c r="J180" s="20">
        <v>81484.09</v>
      </c>
      <c r="K180" s="23">
        <v>192.23</v>
      </c>
      <c r="L180" s="57">
        <v>186115.16</v>
      </c>
      <c r="M180" s="19">
        <f t="shared" si="90"/>
        <v>84.16125967010608</v>
      </c>
      <c r="N180" s="20">
        <v>81484.09</v>
      </c>
      <c r="O180" s="58">
        <v>184.54</v>
      </c>
      <c r="P180" s="20">
        <v>178669.78</v>
      </c>
      <c r="Q180" s="19">
        <f t="shared" si="91"/>
        <v>84.16125967010608</v>
      </c>
      <c r="R180" s="20">
        <v>81484.09</v>
      </c>
      <c r="S180" s="26">
        <v>87.45</v>
      </c>
      <c r="T180" s="20">
        <v>84668.22</v>
      </c>
      <c r="U180" s="19">
        <f t="shared" si="92"/>
        <v>84.16125967010608</v>
      </c>
      <c r="V180" s="20">
        <v>81484.09</v>
      </c>
      <c r="W180" s="26">
        <v>41.03</v>
      </c>
      <c r="X180" s="20">
        <v>39724.84</v>
      </c>
      <c r="Y180" s="19">
        <f t="shared" si="93"/>
        <v>84.16125967010608</v>
      </c>
      <c r="Z180" s="20">
        <v>81484.09</v>
      </c>
      <c r="AA180" s="26">
        <v>0</v>
      </c>
      <c r="AB180" s="20">
        <v>0</v>
      </c>
      <c r="AC180" s="19">
        <f t="shared" si="94"/>
        <v>84.16125967010608</v>
      </c>
      <c r="AD180" s="20">
        <v>81484.09</v>
      </c>
      <c r="AE180" s="26">
        <v>0</v>
      </c>
      <c r="AF180" s="20">
        <v>0</v>
      </c>
      <c r="AG180" s="19">
        <f t="shared" si="95"/>
        <v>84.16125967010608</v>
      </c>
      <c r="AH180" s="20">
        <v>81484.09</v>
      </c>
      <c r="AI180" s="26">
        <v>0</v>
      </c>
      <c r="AJ180" s="20">
        <v>0</v>
      </c>
      <c r="AK180" s="19">
        <f t="shared" si="96"/>
        <v>84.16125967010608</v>
      </c>
      <c r="AL180" s="20">
        <v>81484.09</v>
      </c>
      <c r="AM180" s="26">
        <v>0</v>
      </c>
      <c r="AN180" s="20">
        <v>0</v>
      </c>
      <c r="AO180" s="19">
        <f t="shared" si="97"/>
        <v>84.16125967010608</v>
      </c>
      <c r="AP180" s="20">
        <v>81484.09</v>
      </c>
      <c r="AQ180" s="26">
        <v>50</v>
      </c>
      <c r="AR180" s="20">
        <v>48409.5</v>
      </c>
      <c r="AS180" s="19">
        <f t="shared" si="98"/>
        <v>84.16125967010608</v>
      </c>
      <c r="AT180" s="20">
        <v>81484.09</v>
      </c>
      <c r="AU180" s="26">
        <v>89.78399999999999</v>
      </c>
      <c r="AV180" s="20">
        <v>86927.68</v>
      </c>
      <c r="AW180" s="19">
        <f t="shared" si="107"/>
        <v>84.16125967010608</v>
      </c>
      <c r="AX180" s="20">
        <v>81484.09</v>
      </c>
      <c r="AY180" s="26">
        <v>115.03</v>
      </c>
      <c r="AZ180" s="20">
        <v>111370.9</v>
      </c>
      <c r="BA180" s="19">
        <f t="shared" si="100"/>
        <v>1009.9351160412731</v>
      </c>
      <c r="BB180" s="20">
        <f t="shared" si="101"/>
        <v>977809.0799999997</v>
      </c>
      <c r="BC180" s="27">
        <f t="shared" si="102"/>
        <v>0.01641514352853786</v>
      </c>
      <c r="BD180" s="26">
        <f t="shared" si="103"/>
        <v>919.294</v>
      </c>
      <c r="BE180" s="20">
        <f t="shared" si="104"/>
        <v>890050.9700000001</v>
      </c>
      <c r="BF180" s="28">
        <f t="shared" si="105"/>
        <v>90.64111604127311</v>
      </c>
      <c r="BG180" s="29">
        <f t="shared" si="106"/>
        <v>87758.10999999964</v>
      </c>
      <c r="BH180" s="30">
        <v>12</v>
      </c>
      <c r="BI180" s="30"/>
    </row>
    <row r="181" spans="1:61" ht="12.75">
      <c r="A181" s="15">
        <v>176</v>
      </c>
      <c r="B181" s="16" t="s">
        <v>200</v>
      </c>
      <c r="C181" s="31">
        <v>4516.1</v>
      </c>
      <c r="D181" s="32"/>
      <c r="E181" s="19">
        <f t="shared" si="88"/>
        <v>81.44185542094012</v>
      </c>
      <c r="F181" s="20">
        <v>78851.19</v>
      </c>
      <c r="G181" s="52">
        <v>236.02</v>
      </c>
      <c r="H181" s="53">
        <v>228512.2</v>
      </c>
      <c r="I181" s="19">
        <f t="shared" si="89"/>
        <v>81.44185542094012</v>
      </c>
      <c r="J181" s="20">
        <v>78851.19</v>
      </c>
      <c r="K181" s="23">
        <v>81.79</v>
      </c>
      <c r="L181" s="57">
        <v>79188.26</v>
      </c>
      <c r="M181" s="19">
        <f t="shared" si="90"/>
        <v>81.44185542094012</v>
      </c>
      <c r="N181" s="20">
        <v>78851.19</v>
      </c>
      <c r="O181" s="58">
        <v>133.57</v>
      </c>
      <c r="P181" s="20">
        <v>129321.14</v>
      </c>
      <c r="Q181" s="19">
        <f t="shared" si="91"/>
        <v>81.44185542094012</v>
      </c>
      <c r="R181" s="20">
        <v>78851.19</v>
      </c>
      <c r="S181" s="26">
        <v>69.22</v>
      </c>
      <c r="T181" s="20">
        <v>67018.11</v>
      </c>
      <c r="U181" s="19">
        <f t="shared" si="92"/>
        <v>81.44185542094012</v>
      </c>
      <c r="V181" s="20">
        <v>78851.19</v>
      </c>
      <c r="W181" s="26">
        <v>27.24</v>
      </c>
      <c r="X181" s="20">
        <v>26373.5</v>
      </c>
      <c r="Y181" s="19">
        <f t="shared" si="93"/>
        <v>81.44185542094012</v>
      </c>
      <c r="Z181" s="20">
        <v>78851.19</v>
      </c>
      <c r="AA181" s="26">
        <v>0</v>
      </c>
      <c r="AB181" s="20">
        <v>0</v>
      </c>
      <c r="AC181" s="19">
        <f t="shared" si="94"/>
        <v>81.44185542094012</v>
      </c>
      <c r="AD181" s="20">
        <v>78851.19</v>
      </c>
      <c r="AE181" s="26">
        <v>0</v>
      </c>
      <c r="AF181" s="20">
        <v>0</v>
      </c>
      <c r="AG181" s="19">
        <f t="shared" si="95"/>
        <v>81.44185542094012</v>
      </c>
      <c r="AH181" s="20">
        <v>78851.19</v>
      </c>
      <c r="AI181" s="26">
        <v>0</v>
      </c>
      <c r="AJ181" s="20">
        <v>0</v>
      </c>
      <c r="AK181" s="19">
        <f t="shared" si="96"/>
        <v>81.44185542094012</v>
      </c>
      <c r="AL181" s="20">
        <v>78851.19</v>
      </c>
      <c r="AM181" s="26">
        <v>0</v>
      </c>
      <c r="AN181" s="20">
        <v>0</v>
      </c>
      <c r="AO181" s="19">
        <f t="shared" si="97"/>
        <v>81.44185542094012</v>
      </c>
      <c r="AP181" s="20">
        <v>78851.19</v>
      </c>
      <c r="AQ181" s="26">
        <v>41.26</v>
      </c>
      <c r="AR181" s="20">
        <v>39947.52</v>
      </c>
      <c r="AS181" s="19">
        <f t="shared" si="98"/>
        <v>81.44185542094012</v>
      </c>
      <c r="AT181" s="20">
        <v>78851.19</v>
      </c>
      <c r="AU181" s="26">
        <v>68.4</v>
      </c>
      <c r="AV181" s="20">
        <v>66224.2</v>
      </c>
      <c r="AW181" s="19">
        <f t="shared" si="107"/>
        <v>81.44185542094012</v>
      </c>
      <c r="AX181" s="20">
        <v>78851.19</v>
      </c>
      <c r="AY181" s="26">
        <v>99.05</v>
      </c>
      <c r="AZ181" s="20">
        <v>95899.22</v>
      </c>
      <c r="BA181" s="19">
        <f t="shared" si="100"/>
        <v>977.3022650512813</v>
      </c>
      <c r="BB181" s="20">
        <f t="shared" si="101"/>
        <v>946214.2799999998</v>
      </c>
      <c r="BC181" s="27">
        <f t="shared" si="102"/>
        <v>0.013960238553914511</v>
      </c>
      <c r="BD181" s="26">
        <f t="shared" si="103"/>
        <v>756.55</v>
      </c>
      <c r="BE181" s="20">
        <f t="shared" si="104"/>
        <v>732484.1499999999</v>
      </c>
      <c r="BF181" s="28">
        <f t="shared" si="105"/>
        <v>220.75226505128137</v>
      </c>
      <c r="BG181" s="29">
        <f t="shared" si="106"/>
        <v>213730.1299999999</v>
      </c>
      <c r="BH181" s="30">
        <v>12</v>
      </c>
      <c r="BI181" s="30"/>
    </row>
    <row r="182" spans="1:61" ht="12.75">
      <c r="A182" s="15">
        <v>177</v>
      </c>
      <c r="B182" s="16" t="s">
        <v>201</v>
      </c>
      <c r="C182" s="17">
        <v>4695.58</v>
      </c>
      <c r="D182" s="41"/>
      <c r="E182" s="19">
        <f t="shared" si="88"/>
        <v>0</v>
      </c>
      <c r="F182" s="20">
        <v>0</v>
      </c>
      <c r="G182" s="21">
        <v>0</v>
      </c>
      <c r="H182" s="22">
        <v>0</v>
      </c>
      <c r="I182" s="19">
        <f t="shared" si="89"/>
        <v>75.16007188671645</v>
      </c>
      <c r="J182" s="20">
        <v>72769.23</v>
      </c>
      <c r="K182" s="33">
        <v>223.41</v>
      </c>
      <c r="L182" s="59">
        <v>216303.33</v>
      </c>
      <c r="M182" s="19">
        <f t="shared" si="90"/>
        <v>75.09925737716772</v>
      </c>
      <c r="N182" s="20">
        <v>72710.35</v>
      </c>
      <c r="O182" s="54">
        <v>114.48</v>
      </c>
      <c r="P182" s="34">
        <v>110838.39</v>
      </c>
      <c r="Q182" s="19">
        <f t="shared" si="91"/>
        <v>75.12934444685443</v>
      </c>
      <c r="R182" s="20">
        <v>72739.48</v>
      </c>
      <c r="S182" s="33">
        <v>92.43</v>
      </c>
      <c r="T182" s="34">
        <v>89489.8</v>
      </c>
      <c r="U182" s="19">
        <f t="shared" si="92"/>
        <v>75.12934444685443</v>
      </c>
      <c r="V182" s="20">
        <v>72739.48</v>
      </c>
      <c r="W182" s="33">
        <v>11.57</v>
      </c>
      <c r="X182" s="34">
        <v>11201.96</v>
      </c>
      <c r="Y182" s="19">
        <f t="shared" si="93"/>
        <v>75.12934444685443</v>
      </c>
      <c r="Z182" s="20">
        <v>72739.48</v>
      </c>
      <c r="AA182" s="26">
        <v>0</v>
      </c>
      <c r="AB182" s="20">
        <v>0</v>
      </c>
      <c r="AC182" s="19">
        <f t="shared" si="94"/>
        <v>75.12934444685443</v>
      </c>
      <c r="AD182" s="20">
        <v>72739.48</v>
      </c>
      <c r="AE182" s="26">
        <v>0</v>
      </c>
      <c r="AF182" s="20">
        <v>0</v>
      </c>
      <c r="AG182" s="19">
        <f t="shared" si="95"/>
        <v>75.12934444685443</v>
      </c>
      <c r="AH182" s="20">
        <v>72739.48</v>
      </c>
      <c r="AI182" s="26">
        <v>0</v>
      </c>
      <c r="AJ182" s="20">
        <v>0</v>
      </c>
      <c r="AK182" s="19">
        <f t="shared" si="96"/>
        <v>75.12934444685443</v>
      </c>
      <c r="AL182" s="20">
        <v>72739.48</v>
      </c>
      <c r="AM182" s="26">
        <v>0</v>
      </c>
      <c r="AN182" s="20">
        <v>0</v>
      </c>
      <c r="AO182" s="19">
        <f t="shared" si="97"/>
        <v>75.12934444685443</v>
      </c>
      <c r="AP182" s="20">
        <v>72739.48</v>
      </c>
      <c r="AQ182" s="26">
        <v>104.52</v>
      </c>
      <c r="AR182" s="20">
        <v>101195.22</v>
      </c>
      <c r="AS182" s="19">
        <f t="shared" si="98"/>
        <v>75.12934444685443</v>
      </c>
      <c r="AT182" s="20">
        <v>72739.48</v>
      </c>
      <c r="AU182" s="26">
        <v>54.72</v>
      </c>
      <c r="AV182" s="20">
        <v>52979.36</v>
      </c>
      <c r="AW182" s="19">
        <f t="shared" si="107"/>
        <v>75.12934444685443</v>
      </c>
      <c r="AX182" s="20">
        <v>72739.48</v>
      </c>
      <c r="AY182" s="26">
        <v>127.77</v>
      </c>
      <c r="AZ182" s="20">
        <v>123705.64</v>
      </c>
      <c r="BA182" s="19">
        <f t="shared" si="100"/>
        <v>826.4234292855742</v>
      </c>
      <c r="BB182" s="20">
        <f t="shared" si="101"/>
        <v>800134.8999999999</v>
      </c>
      <c r="BC182" s="27">
        <f t="shared" si="102"/>
        <v>0.014111917242094985</v>
      </c>
      <c r="BD182" s="26">
        <f t="shared" si="103"/>
        <v>728.9</v>
      </c>
      <c r="BE182" s="20">
        <f t="shared" si="104"/>
        <v>705713.7</v>
      </c>
      <c r="BF182" s="28">
        <f t="shared" si="105"/>
        <v>97.52342928557425</v>
      </c>
      <c r="BG182" s="29">
        <f t="shared" si="106"/>
        <v>94421.19999999995</v>
      </c>
      <c r="BH182" s="43">
        <v>11</v>
      </c>
      <c r="BI182" s="44">
        <v>40210</v>
      </c>
    </row>
    <row r="183" spans="1:61" ht="12.75">
      <c r="A183" s="15">
        <v>178</v>
      </c>
      <c r="B183" s="16" t="s">
        <v>202</v>
      </c>
      <c r="C183" s="31">
        <v>4725.1</v>
      </c>
      <c r="D183" s="32"/>
      <c r="E183" s="19">
        <f t="shared" si="88"/>
        <v>85.24503454900382</v>
      </c>
      <c r="F183" s="20">
        <v>82533.39</v>
      </c>
      <c r="G183" s="52">
        <v>208.26</v>
      </c>
      <c r="H183" s="53">
        <v>201635.24</v>
      </c>
      <c r="I183" s="19">
        <f t="shared" si="89"/>
        <v>85.24503454900382</v>
      </c>
      <c r="J183" s="20">
        <v>82533.39</v>
      </c>
      <c r="K183" s="23">
        <v>48.07</v>
      </c>
      <c r="L183" s="57">
        <v>46540.88</v>
      </c>
      <c r="M183" s="19">
        <f t="shared" si="90"/>
        <v>85.24503454900382</v>
      </c>
      <c r="N183" s="20">
        <v>82533.39</v>
      </c>
      <c r="O183" s="58">
        <v>133.53</v>
      </c>
      <c r="P183" s="20">
        <v>129282.41</v>
      </c>
      <c r="Q183" s="19">
        <f t="shared" si="91"/>
        <v>85.24503454900382</v>
      </c>
      <c r="R183" s="20">
        <v>82533.39</v>
      </c>
      <c r="S183" s="26">
        <v>69.33</v>
      </c>
      <c r="T183" s="20">
        <v>67124.61</v>
      </c>
      <c r="U183" s="19">
        <f t="shared" si="92"/>
        <v>85.24503454900382</v>
      </c>
      <c r="V183" s="20">
        <v>82533.39</v>
      </c>
      <c r="W183" s="26">
        <v>26.98</v>
      </c>
      <c r="X183" s="20">
        <v>26121.77</v>
      </c>
      <c r="Y183" s="19">
        <f t="shared" si="93"/>
        <v>85.02865140106798</v>
      </c>
      <c r="Z183" s="20">
        <v>82323.89</v>
      </c>
      <c r="AA183" s="26">
        <v>0</v>
      </c>
      <c r="AB183" s="20">
        <v>0</v>
      </c>
      <c r="AC183" s="19">
        <f t="shared" si="94"/>
        <v>85.22339623421023</v>
      </c>
      <c r="AD183" s="20">
        <v>82512.44</v>
      </c>
      <c r="AE183" s="26">
        <v>0</v>
      </c>
      <c r="AF183" s="20">
        <v>0</v>
      </c>
      <c r="AG183" s="19">
        <f t="shared" si="95"/>
        <v>85.22339623421023</v>
      </c>
      <c r="AH183" s="20">
        <v>82512.44</v>
      </c>
      <c r="AI183" s="26">
        <v>0</v>
      </c>
      <c r="AJ183" s="20">
        <v>0</v>
      </c>
      <c r="AK183" s="19">
        <f t="shared" si="96"/>
        <v>85.21077474462658</v>
      </c>
      <c r="AL183" s="20">
        <v>82500.22</v>
      </c>
      <c r="AM183" s="26">
        <v>0</v>
      </c>
      <c r="AN183" s="20">
        <v>0</v>
      </c>
      <c r="AO183" s="19">
        <f t="shared" si="97"/>
        <v>85.21077474462658</v>
      </c>
      <c r="AP183" s="20">
        <v>82500.22</v>
      </c>
      <c r="AQ183" s="26">
        <v>53.08</v>
      </c>
      <c r="AR183" s="20">
        <v>51391.52</v>
      </c>
      <c r="AS183" s="19">
        <f t="shared" si="98"/>
        <v>85.21077474462658</v>
      </c>
      <c r="AT183" s="20">
        <v>82500.22</v>
      </c>
      <c r="AU183" s="26">
        <v>84.56</v>
      </c>
      <c r="AV183" s="20">
        <v>81870.15</v>
      </c>
      <c r="AW183" s="19">
        <f t="shared" si="107"/>
        <v>85.21077474462658</v>
      </c>
      <c r="AX183" s="20">
        <v>82500.22</v>
      </c>
      <c r="AY183" s="26">
        <v>123.3</v>
      </c>
      <c r="AZ183" s="20">
        <v>119377.83</v>
      </c>
      <c r="BA183" s="19">
        <f t="shared" si="100"/>
        <v>1022.543715593014</v>
      </c>
      <c r="BB183" s="20">
        <f t="shared" si="101"/>
        <v>990016.6000000001</v>
      </c>
      <c r="BC183" s="27">
        <f t="shared" si="102"/>
        <v>0.013176264347139035</v>
      </c>
      <c r="BD183" s="26">
        <f t="shared" si="103"/>
        <v>747.1099999999999</v>
      </c>
      <c r="BE183" s="20">
        <f t="shared" si="104"/>
        <v>723344.41</v>
      </c>
      <c r="BF183" s="28">
        <f t="shared" si="105"/>
        <v>275.4337155930141</v>
      </c>
      <c r="BG183" s="29">
        <f t="shared" si="106"/>
        <v>266672.19000000006</v>
      </c>
      <c r="BH183" s="30">
        <v>12</v>
      </c>
      <c r="BI183" s="30"/>
    </row>
    <row r="184" spans="1:61" ht="12.75">
      <c r="A184" s="15">
        <v>179</v>
      </c>
      <c r="B184" s="16" t="s">
        <v>203</v>
      </c>
      <c r="C184" s="31">
        <v>3376.2</v>
      </c>
      <c r="D184" s="32"/>
      <c r="E184" s="19">
        <f t="shared" si="88"/>
        <v>60.910503103729646</v>
      </c>
      <c r="F184" s="20">
        <v>58972.94</v>
      </c>
      <c r="G184" s="52">
        <v>161.05</v>
      </c>
      <c r="H184" s="53">
        <v>155926.99</v>
      </c>
      <c r="I184" s="19">
        <f t="shared" si="89"/>
        <v>60.910503103729646</v>
      </c>
      <c r="J184" s="20">
        <v>58972.94</v>
      </c>
      <c r="K184" s="23">
        <v>59.14</v>
      </c>
      <c r="L184" s="57">
        <v>57258.75</v>
      </c>
      <c r="M184" s="19">
        <f t="shared" si="90"/>
        <v>60.910503103729646</v>
      </c>
      <c r="N184" s="20">
        <v>58972.94</v>
      </c>
      <c r="O184" s="58">
        <v>94.32</v>
      </c>
      <c r="P184" s="20">
        <v>91319.68</v>
      </c>
      <c r="Q184" s="19">
        <f t="shared" si="91"/>
        <v>60.90870593581838</v>
      </c>
      <c r="R184" s="20">
        <v>58971.2</v>
      </c>
      <c r="S184" s="26">
        <v>49.32</v>
      </c>
      <c r="T184" s="20">
        <v>47751.13</v>
      </c>
      <c r="U184" s="19">
        <f t="shared" si="92"/>
        <v>60.83300798397009</v>
      </c>
      <c r="V184" s="20">
        <v>58897.91</v>
      </c>
      <c r="W184" s="26">
        <v>18.9</v>
      </c>
      <c r="X184" s="20">
        <v>18298.79</v>
      </c>
      <c r="Y184" s="19">
        <f t="shared" si="93"/>
        <v>60.8978919426972</v>
      </c>
      <c r="Z184" s="20">
        <v>58960.73</v>
      </c>
      <c r="AA184" s="26">
        <v>0</v>
      </c>
      <c r="AB184" s="20">
        <v>0</v>
      </c>
      <c r="AC184" s="19">
        <f t="shared" si="94"/>
        <v>60.88527045311354</v>
      </c>
      <c r="AD184" s="20">
        <v>58948.51</v>
      </c>
      <c r="AE184" s="26">
        <v>0</v>
      </c>
      <c r="AF184" s="20">
        <v>0</v>
      </c>
      <c r="AG184" s="19">
        <f t="shared" si="95"/>
        <v>60.88527045311354</v>
      </c>
      <c r="AH184" s="20">
        <v>58948.51</v>
      </c>
      <c r="AI184" s="26">
        <v>0</v>
      </c>
      <c r="AJ184" s="20">
        <v>0</v>
      </c>
      <c r="AK184" s="19">
        <f t="shared" si="96"/>
        <v>60.88527045311354</v>
      </c>
      <c r="AL184" s="20">
        <v>58948.51</v>
      </c>
      <c r="AM184" s="26">
        <v>0</v>
      </c>
      <c r="AN184" s="20">
        <v>0</v>
      </c>
      <c r="AO184" s="19">
        <f t="shared" si="97"/>
        <v>60.88527045311354</v>
      </c>
      <c r="AP184" s="20">
        <v>58948.51</v>
      </c>
      <c r="AQ184" s="26">
        <v>35.8</v>
      </c>
      <c r="AR184" s="20">
        <v>34661.2</v>
      </c>
      <c r="AS184" s="19">
        <f t="shared" si="98"/>
        <v>60.88527045311354</v>
      </c>
      <c r="AT184" s="20">
        <v>58948.51</v>
      </c>
      <c r="AU184" s="26">
        <v>56.92</v>
      </c>
      <c r="AV184" s="20">
        <v>55109.37</v>
      </c>
      <c r="AW184" s="19">
        <f t="shared" si="107"/>
        <v>60.88527045311354</v>
      </c>
      <c r="AX184" s="20">
        <v>58948.51</v>
      </c>
      <c r="AY184" s="26">
        <v>83.77</v>
      </c>
      <c r="AZ184" s="20">
        <v>81105.28</v>
      </c>
      <c r="BA184" s="19">
        <f t="shared" si="100"/>
        <v>730.6827378923558</v>
      </c>
      <c r="BB184" s="20">
        <f t="shared" si="101"/>
        <v>707439.7199999997</v>
      </c>
      <c r="BC184" s="27">
        <f t="shared" si="102"/>
        <v>0.013802993503544421</v>
      </c>
      <c r="BD184" s="26">
        <f t="shared" si="103"/>
        <v>559.22</v>
      </c>
      <c r="BE184" s="20">
        <f t="shared" si="104"/>
        <v>541431.19</v>
      </c>
      <c r="BF184" s="28">
        <f t="shared" si="105"/>
        <v>171.4627378923558</v>
      </c>
      <c r="BG184" s="29">
        <f t="shared" si="106"/>
        <v>166008.5299999998</v>
      </c>
      <c r="BH184" s="30">
        <v>12</v>
      </c>
      <c r="BI184" s="30"/>
    </row>
    <row r="185" spans="1:61" ht="12.75">
      <c r="A185" s="15">
        <v>180</v>
      </c>
      <c r="B185" s="60" t="s">
        <v>204</v>
      </c>
      <c r="C185" s="61">
        <v>5583.7</v>
      </c>
      <c r="D185" s="62"/>
      <c r="E185" s="63">
        <f t="shared" si="88"/>
        <v>100.70886912692757</v>
      </c>
      <c r="F185" s="64">
        <v>97505.32</v>
      </c>
      <c r="G185" s="52">
        <v>231.86</v>
      </c>
      <c r="H185" s="53">
        <v>224484.53</v>
      </c>
      <c r="I185" s="63">
        <f t="shared" si="89"/>
        <v>100.70886912692757</v>
      </c>
      <c r="J185" s="64">
        <v>97505.32</v>
      </c>
      <c r="K185" s="65">
        <v>88.28</v>
      </c>
      <c r="L185" s="66">
        <v>85471.81</v>
      </c>
      <c r="M185" s="63">
        <f t="shared" si="90"/>
        <v>100.70886912692757</v>
      </c>
      <c r="N185" s="64">
        <v>97505.32</v>
      </c>
      <c r="O185" s="58">
        <v>142.61</v>
      </c>
      <c r="P185" s="64">
        <v>138073.58</v>
      </c>
      <c r="Q185" s="63">
        <f t="shared" si="91"/>
        <v>100.70886912692757</v>
      </c>
      <c r="R185" s="64">
        <v>97505.32</v>
      </c>
      <c r="S185" s="67">
        <v>73.96</v>
      </c>
      <c r="T185" s="64">
        <v>71607.33</v>
      </c>
      <c r="U185" s="63">
        <f t="shared" si="92"/>
        <v>100.70886912692757</v>
      </c>
      <c r="V185" s="64">
        <v>97505.32</v>
      </c>
      <c r="W185" s="67">
        <v>28.72</v>
      </c>
      <c r="X185" s="64">
        <v>27806.42</v>
      </c>
      <c r="Y185" s="63">
        <f t="shared" si="93"/>
        <v>100.70886912692757</v>
      </c>
      <c r="Z185" s="64">
        <v>97505.32</v>
      </c>
      <c r="AA185" s="67">
        <v>0</v>
      </c>
      <c r="AB185" s="64">
        <v>0</v>
      </c>
      <c r="AC185" s="63">
        <f t="shared" si="94"/>
        <v>100.70886912692757</v>
      </c>
      <c r="AD185" s="64">
        <v>97505.32</v>
      </c>
      <c r="AE185" s="67">
        <v>0</v>
      </c>
      <c r="AF185" s="64">
        <v>0</v>
      </c>
      <c r="AG185" s="63">
        <f t="shared" si="95"/>
        <v>100.70886912692757</v>
      </c>
      <c r="AH185" s="64">
        <v>97505.32</v>
      </c>
      <c r="AI185" s="67">
        <v>0</v>
      </c>
      <c r="AJ185" s="64">
        <v>0</v>
      </c>
      <c r="AK185" s="63">
        <f t="shared" si="96"/>
        <v>100.70886912692757</v>
      </c>
      <c r="AL185" s="64">
        <v>97505.32</v>
      </c>
      <c r="AM185" s="26">
        <v>0</v>
      </c>
      <c r="AN185" s="20">
        <v>0</v>
      </c>
      <c r="AO185" s="63">
        <f t="shared" si="97"/>
        <v>100.70886912692757</v>
      </c>
      <c r="AP185" s="64">
        <v>97505.32</v>
      </c>
      <c r="AQ185" s="67">
        <v>51.7</v>
      </c>
      <c r="AR185" s="64">
        <v>50055.42</v>
      </c>
      <c r="AS185" s="63">
        <f t="shared" si="98"/>
        <v>100.69444014088145</v>
      </c>
      <c r="AT185" s="64">
        <v>97491.35</v>
      </c>
      <c r="AU185" s="67">
        <v>81.46</v>
      </c>
      <c r="AV185" s="64">
        <v>78868.76</v>
      </c>
      <c r="AW185" s="63">
        <f t="shared" si="107"/>
        <v>100.69444014088145</v>
      </c>
      <c r="AX185" s="64">
        <v>97491.35</v>
      </c>
      <c r="AY185" s="67">
        <v>119.18</v>
      </c>
      <c r="AZ185" s="64">
        <v>115388.88</v>
      </c>
      <c r="BA185" s="63">
        <f t="shared" si="100"/>
        <v>1208.4775715510384</v>
      </c>
      <c r="BB185" s="64">
        <f t="shared" si="101"/>
        <v>1170035.9000000004</v>
      </c>
      <c r="BC185" s="27">
        <f t="shared" si="102"/>
        <v>0.012204720884001652</v>
      </c>
      <c r="BD185" s="67">
        <f t="shared" si="103"/>
        <v>817.7700000000002</v>
      </c>
      <c r="BE185" s="64">
        <f t="shared" si="104"/>
        <v>791756.73</v>
      </c>
      <c r="BF185" s="68">
        <f t="shared" si="105"/>
        <v>390.7075715510382</v>
      </c>
      <c r="BG185" s="69">
        <f t="shared" si="106"/>
        <v>378279.1700000004</v>
      </c>
      <c r="BH185" s="30">
        <v>12</v>
      </c>
      <c r="BI185" s="70"/>
    </row>
    <row r="186" spans="1:61" ht="48" customHeight="1">
      <c r="A186" s="71"/>
      <c r="B186" s="72" t="s">
        <v>205</v>
      </c>
      <c r="C186" s="73">
        <f>SUM(C6:C185)</f>
        <v>804009.1799999999</v>
      </c>
      <c r="D186" s="72"/>
      <c r="E186" s="74">
        <f aca="true" t="shared" si="108" ref="E186:AJ186">SUM(E6:E185)</f>
        <v>12766.547889127338</v>
      </c>
      <c r="F186" s="75">
        <f t="shared" si="108"/>
        <v>12333240.259999998</v>
      </c>
      <c r="G186" s="76">
        <f t="shared" si="108"/>
        <v>26713.95799427858</v>
      </c>
      <c r="H186" s="77">
        <f t="shared" si="108"/>
        <v>25847520.16</v>
      </c>
      <c r="I186" s="74">
        <f t="shared" si="108"/>
        <v>12880.646172274468</v>
      </c>
      <c r="J186" s="78">
        <f t="shared" si="108"/>
        <v>12436976.280000005</v>
      </c>
      <c r="K186" s="79">
        <f t="shared" si="108"/>
        <v>22588.622326013527</v>
      </c>
      <c r="L186" s="77">
        <f t="shared" si="108"/>
        <v>21752866.900000002</v>
      </c>
      <c r="M186" s="74">
        <f t="shared" si="108"/>
        <v>12996.272213788041</v>
      </c>
      <c r="N186" s="78">
        <f t="shared" si="108"/>
        <v>12547901.85</v>
      </c>
      <c r="O186" s="79">
        <f t="shared" si="108"/>
        <v>21112.489986375265</v>
      </c>
      <c r="P186" s="77">
        <f t="shared" si="108"/>
        <v>20371012.399999987</v>
      </c>
      <c r="Q186" s="74">
        <f t="shared" si="108"/>
        <v>12947.682523802994</v>
      </c>
      <c r="R186" s="78">
        <f t="shared" si="108"/>
        <v>12501052.69</v>
      </c>
      <c r="S186" s="79">
        <f t="shared" si="108"/>
        <v>11707.245986357388</v>
      </c>
      <c r="T186" s="77">
        <f t="shared" si="108"/>
        <v>11289375.050000006</v>
      </c>
      <c r="U186" s="74">
        <f t="shared" si="108"/>
        <v>12987.65766390675</v>
      </c>
      <c r="V186" s="78">
        <f t="shared" si="108"/>
        <v>12539746.21</v>
      </c>
      <c r="W186" s="79">
        <f t="shared" si="108"/>
        <v>3693.585002752459</v>
      </c>
      <c r="X186" s="77">
        <f t="shared" si="108"/>
        <v>3558679.7099999995</v>
      </c>
      <c r="Y186" s="74">
        <f t="shared" si="108"/>
        <v>13306.7859067144</v>
      </c>
      <c r="Z186" s="78">
        <f t="shared" si="108"/>
        <v>12847449.730000002</v>
      </c>
      <c r="AA186" s="74">
        <f t="shared" si="108"/>
        <v>141.26767361202337</v>
      </c>
      <c r="AB186" s="78">
        <f t="shared" si="108"/>
        <v>128412.42</v>
      </c>
      <c r="AC186" s="74">
        <f t="shared" si="108"/>
        <v>13420.340641747036</v>
      </c>
      <c r="AD186" s="78">
        <f t="shared" si="108"/>
        <v>12955222.519999996</v>
      </c>
      <c r="AE186" s="74">
        <f t="shared" si="108"/>
        <v>1.3376807923464042</v>
      </c>
      <c r="AF186" s="78">
        <f t="shared" si="108"/>
        <v>-5418.070000000007</v>
      </c>
      <c r="AG186" s="74">
        <f t="shared" si="108"/>
        <v>13655.40252706</v>
      </c>
      <c r="AH186" s="78">
        <f t="shared" si="108"/>
        <v>13184186.469999995</v>
      </c>
      <c r="AI186" s="74">
        <f t="shared" si="108"/>
        <v>133.16768581857255</v>
      </c>
      <c r="AJ186" s="78">
        <f t="shared" si="108"/>
        <v>122997.63</v>
      </c>
      <c r="AK186" s="74">
        <f aca="true" t="shared" si="109" ref="AK186:BB186">SUM(AK6:AK185)</f>
        <v>13668.407366680865</v>
      </c>
      <c r="AL186" s="78">
        <f t="shared" si="109"/>
        <v>13195575.259999996</v>
      </c>
      <c r="AM186" s="74">
        <f t="shared" si="109"/>
        <v>145.76767644739775</v>
      </c>
      <c r="AN186" s="78">
        <f t="shared" si="109"/>
        <v>131420.64</v>
      </c>
      <c r="AO186" s="74">
        <f t="shared" si="109"/>
        <v>13736.155957887591</v>
      </c>
      <c r="AP186" s="78">
        <f t="shared" si="109"/>
        <v>13261862.559999997</v>
      </c>
      <c r="AQ186" s="74">
        <f t="shared" si="109"/>
        <v>8937.500007419667</v>
      </c>
      <c r="AR186" s="78">
        <f t="shared" si="109"/>
        <v>8614567.189999996</v>
      </c>
      <c r="AS186" s="74">
        <f t="shared" si="109"/>
        <v>13980.609260388683</v>
      </c>
      <c r="AT186" s="78">
        <f t="shared" si="109"/>
        <v>13460956.339999994</v>
      </c>
      <c r="AU186" s="79">
        <f t="shared" si="109"/>
        <v>12858.817008855734</v>
      </c>
      <c r="AV186" s="77">
        <f t="shared" si="109"/>
        <v>12394243.940000001</v>
      </c>
      <c r="AW186" s="74">
        <f t="shared" si="109"/>
        <v>14347.748352967456</v>
      </c>
      <c r="AX186" s="78">
        <f t="shared" si="109"/>
        <v>13791840.989999998</v>
      </c>
      <c r="AY186" s="79">
        <f t="shared" si="109"/>
        <v>21086.560005385232</v>
      </c>
      <c r="AZ186" s="77">
        <f t="shared" si="109"/>
        <v>20262502.009999998</v>
      </c>
      <c r="BA186" s="74">
        <f t="shared" si="109"/>
        <v>160694.25647634568</v>
      </c>
      <c r="BB186" s="78">
        <f t="shared" si="109"/>
        <v>155056011.16000003</v>
      </c>
      <c r="BC186" s="80">
        <f>AVERAGE(BC6:BC185)</f>
        <v>0.015258198096919489</v>
      </c>
      <c r="BD186" s="79">
        <f>SUM(BD6:BD185)</f>
        <v>129120.31903410816</v>
      </c>
      <c r="BE186" s="77">
        <f>SUM(BE6:BE185)</f>
        <v>124468179.97999997</v>
      </c>
      <c r="BF186" s="81">
        <f>SUM(BF6:BF185)</f>
        <v>31573.937442237424</v>
      </c>
      <c r="BG186" s="73">
        <f>SUM(BG6:BG185)</f>
        <v>30587831.17999999</v>
      </c>
      <c r="BH186" s="82"/>
      <c r="BI186" s="83"/>
    </row>
    <row r="187" ht="32.25" customHeight="1">
      <c r="C187" s="1"/>
    </row>
    <row r="188" ht="12.75">
      <c r="C188" s="1"/>
    </row>
    <row r="189" spans="2:53" ht="12.75">
      <c r="B189" s="84" t="s">
        <v>206</v>
      </c>
      <c r="C189" s="85"/>
      <c r="D189" s="84"/>
      <c r="E189" s="86"/>
      <c r="I189" s="86"/>
      <c r="M189" s="86"/>
      <c r="Q189" s="86"/>
      <c r="U189" s="86"/>
      <c r="Y189" s="86"/>
      <c r="AC189" s="86"/>
      <c r="AG189" s="86"/>
      <c r="AK189" s="86"/>
      <c r="AO189" s="86"/>
      <c r="AS189" s="86"/>
      <c r="AW189" s="86"/>
      <c r="BA189" s="86"/>
    </row>
  </sheetData>
  <sheetProtection/>
  <autoFilter ref="B1:BG186"/>
  <mergeCells count="47">
    <mergeCell ref="BH3:BH5"/>
    <mergeCell ref="BF4:BG4"/>
    <mergeCell ref="AS4:AT4"/>
    <mergeCell ref="AU4:AV4"/>
    <mergeCell ref="AW4:AX4"/>
    <mergeCell ref="AY4:AZ4"/>
    <mergeCell ref="AS3:AV3"/>
    <mergeCell ref="W4:X4"/>
    <mergeCell ref="BI3:BI5"/>
    <mergeCell ref="BD4:BE4"/>
    <mergeCell ref="AK4:AL4"/>
    <mergeCell ref="AM4:AN4"/>
    <mergeCell ref="AW3:AZ3"/>
    <mergeCell ref="BA3:BG3"/>
    <mergeCell ref="AO4:AP4"/>
    <mergeCell ref="AQ4:AR4"/>
    <mergeCell ref="BA4:BB4"/>
    <mergeCell ref="O4:P4"/>
    <mergeCell ref="Q4:R4"/>
    <mergeCell ref="S4:T4"/>
    <mergeCell ref="AK3:AN3"/>
    <mergeCell ref="AO3:AR3"/>
    <mergeCell ref="AA4:AB4"/>
    <mergeCell ref="AC4:AD4"/>
    <mergeCell ref="AE4:AF4"/>
    <mergeCell ref="AG4:AH4"/>
    <mergeCell ref="U4:V4"/>
    <mergeCell ref="AC3:AF3"/>
    <mergeCell ref="AI4:AJ4"/>
    <mergeCell ref="B2:X2"/>
    <mergeCell ref="E3:H3"/>
    <mergeCell ref="I3:L3"/>
    <mergeCell ref="M3:P3"/>
    <mergeCell ref="Q3:T3"/>
    <mergeCell ref="U3:X3"/>
    <mergeCell ref="AG3:AJ3"/>
    <mergeCell ref="M4:N4"/>
    <mergeCell ref="A3:A5"/>
    <mergeCell ref="B3:B5"/>
    <mergeCell ref="C3:C5"/>
    <mergeCell ref="D3:D5"/>
    <mergeCell ref="Y4:Z4"/>
    <mergeCell ref="E4:F4"/>
    <mergeCell ref="G4:H4"/>
    <mergeCell ref="I4:J4"/>
    <mergeCell ref="K4:L4"/>
    <mergeCell ref="Y3:AB3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0"/>
  <sheetViews>
    <sheetView zoomScaleSheetLayoutView="75" zoomScalePageLayoutView="0" workbookViewId="0" topLeftCell="A1">
      <pane ySplit="5" topLeftCell="A168" activePane="bottomLeft" state="frozen"/>
      <selection pane="topLeft" activeCell="A1" sqref="A1"/>
      <selection pane="bottomLeft" activeCell="BG170" sqref="BG170"/>
    </sheetView>
  </sheetViews>
  <sheetFormatPr defaultColWidth="8.75390625" defaultRowHeight="12.75"/>
  <cols>
    <col min="1" max="1" width="8.75390625" style="0" customWidth="1"/>
    <col min="2" max="2" width="30.625" style="0" customWidth="1"/>
    <col min="3" max="3" width="8.375" style="0" customWidth="1"/>
    <col min="4" max="4" width="0.12890625" style="0" customWidth="1"/>
    <col min="5" max="10" width="0" style="0" hidden="1" customWidth="1"/>
    <col min="11" max="11" width="0" style="1" hidden="1" customWidth="1"/>
    <col min="12" max="52" width="0" style="0" hidden="1" customWidth="1"/>
    <col min="53" max="53" width="9.75390625" style="0" customWidth="1"/>
    <col min="54" max="54" width="12.875" style="0" customWidth="1"/>
    <col min="55" max="55" width="7.75390625" style="1" customWidth="1"/>
    <col min="56" max="56" width="9.875" style="0" customWidth="1"/>
    <col min="57" max="57" width="13.875" style="0" customWidth="1"/>
    <col min="58" max="58" width="8.00390625" style="0" customWidth="1"/>
    <col min="59" max="59" width="11.75390625" style="0" customWidth="1"/>
    <col min="60" max="60" width="8.00390625" style="2" customWidth="1"/>
    <col min="61" max="61" width="10.00390625" style="2" customWidth="1"/>
  </cols>
  <sheetData>
    <row r="1" spans="2:55" ht="15">
      <c r="B1" s="3" t="s">
        <v>207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BC1"/>
    </row>
    <row r="2" spans="2:55" ht="15">
      <c r="B2" s="191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BC2"/>
    </row>
    <row r="3" spans="1:61" ht="28.5" customHeight="1">
      <c r="A3" s="183"/>
      <c r="B3" s="195" t="s">
        <v>2</v>
      </c>
      <c r="C3" s="185" t="s">
        <v>208</v>
      </c>
      <c r="D3" s="186"/>
      <c r="E3" s="190" t="s">
        <v>4</v>
      </c>
      <c r="F3" s="190"/>
      <c r="G3" s="190"/>
      <c r="H3" s="190"/>
      <c r="I3" s="190" t="s">
        <v>5</v>
      </c>
      <c r="J3" s="190"/>
      <c r="K3" s="190"/>
      <c r="L3" s="190"/>
      <c r="M3" s="190" t="s">
        <v>6</v>
      </c>
      <c r="N3" s="190"/>
      <c r="O3" s="190"/>
      <c r="P3" s="190"/>
      <c r="Q3" s="190" t="s">
        <v>7</v>
      </c>
      <c r="R3" s="190"/>
      <c r="S3" s="190"/>
      <c r="T3" s="190"/>
      <c r="U3" s="190" t="s">
        <v>8</v>
      </c>
      <c r="V3" s="190"/>
      <c r="W3" s="190"/>
      <c r="X3" s="190"/>
      <c r="Y3" s="190" t="s">
        <v>9</v>
      </c>
      <c r="Z3" s="190"/>
      <c r="AA3" s="190"/>
      <c r="AB3" s="190"/>
      <c r="AC3" s="190" t="s">
        <v>10</v>
      </c>
      <c r="AD3" s="190"/>
      <c r="AE3" s="190"/>
      <c r="AF3" s="190"/>
      <c r="AG3" s="190" t="s">
        <v>11</v>
      </c>
      <c r="AH3" s="190"/>
      <c r="AI3" s="190"/>
      <c r="AJ3" s="190"/>
      <c r="AK3" s="190" t="s">
        <v>12</v>
      </c>
      <c r="AL3" s="190"/>
      <c r="AM3" s="190"/>
      <c r="AN3" s="190"/>
      <c r="AO3" s="190" t="s">
        <v>13</v>
      </c>
      <c r="AP3" s="190"/>
      <c r="AQ3" s="190"/>
      <c r="AR3" s="190"/>
      <c r="AS3" s="190" t="s">
        <v>14</v>
      </c>
      <c r="AT3" s="190"/>
      <c r="AU3" s="190"/>
      <c r="AV3" s="190"/>
      <c r="AW3" s="190" t="s">
        <v>15</v>
      </c>
      <c r="AX3" s="190"/>
      <c r="AY3" s="190"/>
      <c r="AZ3" s="190"/>
      <c r="BA3" s="190" t="s">
        <v>16</v>
      </c>
      <c r="BB3" s="190"/>
      <c r="BC3" s="190"/>
      <c r="BD3" s="190"/>
      <c r="BE3" s="190"/>
      <c r="BF3" s="190"/>
      <c r="BG3" s="190"/>
      <c r="BH3" s="193" t="s">
        <v>17</v>
      </c>
      <c r="BI3" s="192" t="s">
        <v>18</v>
      </c>
    </row>
    <row r="4" spans="1:61" ht="40.5" customHeight="1">
      <c r="A4" s="183"/>
      <c r="B4" s="195"/>
      <c r="C4" s="185"/>
      <c r="D4" s="186"/>
      <c r="E4" s="187" t="s">
        <v>19</v>
      </c>
      <c r="F4" s="187"/>
      <c r="G4" s="188" t="s">
        <v>20</v>
      </c>
      <c r="H4" s="188"/>
      <c r="I4" s="187" t="s">
        <v>19</v>
      </c>
      <c r="J4" s="187"/>
      <c r="K4" s="189" t="s">
        <v>20</v>
      </c>
      <c r="L4" s="189"/>
      <c r="M4" s="187" t="s">
        <v>19</v>
      </c>
      <c r="N4" s="187"/>
      <c r="O4" s="189" t="s">
        <v>20</v>
      </c>
      <c r="P4" s="189"/>
      <c r="Q4" s="187" t="s">
        <v>19</v>
      </c>
      <c r="R4" s="187"/>
      <c r="S4" s="189" t="s">
        <v>20</v>
      </c>
      <c r="T4" s="189"/>
      <c r="U4" s="187" t="s">
        <v>19</v>
      </c>
      <c r="V4" s="187"/>
      <c r="W4" s="189" t="s">
        <v>20</v>
      </c>
      <c r="X4" s="189"/>
      <c r="Y4" s="187" t="s">
        <v>19</v>
      </c>
      <c r="Z4" s="187"/>
      <c r="AA4" s="189" t="s">
        <v>20</v>
      </c>
      <c r="AB4" s="189"/>
      <c r="AC4" s="187" t="s">
        <v>19</v>
      </c>
      <c r="AD4" s="187"/>
      <c r="AE4" s="189" t="s">
        <v>20</v>
      </c>
      <c r="AF4" s="189"/>
      <c r="AG4" s="187" t="s">
        <v>19</v>
      </c>
      <c r="AH4" s="187"/>
      <c r="AI4" s="189" t="s">
        <v>20</v>
      </c>
      <c r="AJ4" s="189"/>
      <c r="AK4" s="187" t="s">
        <v>19</v>
      </c>
      <c r="AL4" s="187"/>
      <c r="AM4" s="189" t="s">
        <v>20</v>
      </c>
      <c r="AN4" s="189"/>
      <c r="AO4" s="187" t="s">
        <v>19</v>
      </c>
      <c r="AP4" s="187"/>
      <c r="AQ4" s="189" t="s">
        <v>20</v>
      </c>
      <c r="AR4" s="189"/>
      <c r="AS4" s="187" t="s">
        <v>19</v>
      </c>
      <c r="AT4" s="187"/>
      <c r="AU4" s="189" t="s">
        <v>20</v>
      </c>
      <c r="AV4" s="189"/>
      <c r="AW4" s="187" t="s">
        <v>19</v>
      </c>
      <c r="AX4" s="187"/>
      <c r="AY4" s="189" t="s">
        <v>20</v>
      </c>
      <c r="AZ4" s="189"/>
      <c r="BA4" s="187" t="s">
        <v>19</v>
      </c>
      <c r="BB4" s="187"/>
      <c r="BC4" s="6"/>
      <c r="BD4" s="189" t="s">
        <v>20</v>
      </c>
      <c r="BE4" s="189"/>
      <c r="BF4" s="194" t="s">
        <v>21</v>
      </c>
      <c r="BG4" s="194"/>
      <c r="BH4" s="193"/>
      <c r="BI4" s="192"/>
    </row>
    <row r="5" spans="1:61" ht="36" customHeight="1">
      <c r="A5" s="183"/>
      <c r="B5" s="195"/>
      <c r="C5" s="185"/>
      <c r="D5" s="186"/>
      <c r="E5" s="7" t="s">
        <v>209</v>
      </c>
      <c r="F5" s="8" t="s">
        <v>23</v>
      </c>
      <c r="G5" s="7" t="s">
        <v>209</v>
      </c>
      <c r="H5" s="8" t="s">
        <v>23</v>
      </c>
      <c r="I5" s="7" t="s">
        <v>209</v>
      </c>
      <c r="J5" s="8" t="s">
        <v>23</v>
      </c>
      <c r="K5" s="7" t="s">
        <v>209</v>
      </c>
      <c r="L5" s="8" t="s">
        <v>23</v>
      </c>
      <c r="M5" s="7" t="s">
        <v>209</v>
      </c>
      <c r="N5" s="8" t="s">
        <v>23</v>
      </c>
      <c r="O5" s="7" t="s">
        <v>209</v>
      </c>
      <c r="P5" s="8" t="s">
        <v>23</v>
      </c>
      <c r="Q5" s="7" t="s">
        <v>209</v>
      </c>
      <c r="R5" s="8" t="s">
        <v>23</v>
      </c>
      <c r="S5" s="7" t="s">
        <v>209</v>
      </c>
      <c r="T5" s="8" t="s">
        <v>23</v>
      </c>
      <c r="U5" s="7" t="s">
        <v>209</v>
      </c>
      <c r="V5" s="8" t="s">
        <v>23</v>
      </c>
      <c r="W5" s="7" t="s">
        <v>209</v>
      </c>
      <c r="X5" s="8" t="s">
        <v>23</v>
      </c>
      <c r="Y5" s="7" t="s">
        <v>209</v>
      </c>
      <c r="Z5" s="8" t="s">
        <v>23</v>
      </c>
      <c r="AA5" s="7" t="s">
        <v>209</v>
      </c>
      <c r="AB5" s="8" t="s">
        <v>23</v>
      </c>
      <c r="AC5" s="7" t="s">
        <v>209</v>
      </c>
      <c r="AD5" s="8" t="s">
        <v>23</v>
      </c>
      <c r="AE5" s="7" t="s">
        <v>209</v>
      </c>
      <c r="AF5" s="8" t="s">
        <v>23</v>
      </c>
      <c r="AG5" s="7" t="s">
        <v>209</v>
      </c>
      <c r="AH5" s="8" t="s">
        <v>23</v>
      </c>
      <c r="AI5" s="7" t="s">
        <v>209</v>
      </c>
      <c r="AJ5" s="8" t="s">
        <v>23</v>
      </c>
      <c r="AK5" s="7" t="s">
        <v>209</v>
      </c>
      <c r="AL5" s="8" t="s">
        <v>23</v>
      </c>
      <c r="AM5" s="7" t="s">
        <v>209</v>
      </c>
      <c r="AN5" s="8" t="s">
        <v>23</v>
      </c>
      <c r="AO5" s="7" t="s">
        <v>209</v>
      </c>
      <c r="AP5" s="8" t="s">
        <v>23</v>
      </c>
      <c r="AQ5" s="7" t="s">
        <v>209</v>
      </c>
      <c r="AR5" s="8" t="s">
        <v>23</v>
      </c>
      <c r="AS5" s="7" t="s">
        <v>209</v>
      </c>
      <c r="AT5" s="8" t="s">
        <v>23</v>
      </c>
      <c r="AU5" s="7" t="s">
        <v>209</v>
      </c>
      <c r="AV5" s="8" t="s">
        <v>23</v>
      </c>
      <c r="AW5" s="7" t="s">
        <v>209</v>
      </c>
      <c r="AX5" s="8" t="s">
        <v>23</v>
      </c>
      <c r="AY5" s="7" t="s">
        <v>209</v>
      </c>
      <c r="AZ5" s="8" t="s">
        <v>23</v>
      </c>
      <c r="BA5" s="7" t="s">
        <v>209</v>
      </c>
      <c r="BB5" s="8" t="s">
        <v>23</v>
      </c>
      <c r="BC5" s="10" t="s">
        <v>210</v>
      </c>
      <c r="BD5" s="11" t="s">
        <v>209</v>
      </c>
      <c r="BE5" s="12" t="s">
        <v>23</v>
      </c>
      <c r="BF5" s="13" t="s">
        <v>209</v>
      </c>
      <c r="BG5" s="87" t="s">
        <v>23</v>
      </c>
      <c r="BH5" s="193"/>
      <c r="BI5" s="192"/>
    </row>
    <row r="6" spans="1:61" ht="19.5" customHeight="1">
      <c r="A6" s="15">
        <v>1</v>
      </c>
      <c r="B6" s="16" t="s">
        <v>25</v>
      </c>
      <c r="C6" s="88">
        <v>298</v>
      </c>
      <c r="D6" s="18"/>
      <c r="E6" s="89">
        <f aca="true" t="shared" si="0" ref="E6:E17">F6/1.18/48.29</f>
        <v>986.4438368472962</v>
      </c>
      <c r="F6" s="90">
        <v>56209.74</v>
      </c>
      <c r="G6" s="91">
        <f aca="true" t="shared" si="1" ref="G6:G13">H6/1.18/48.29</f>
        <v>796.2700632829201</v>
      </c>
      <c r="H6" s="92">
        <v>45373.22</v>
      </c>
      <c r="I6" s="89">
        <f aca="true" t="shared" si="2" ref="I6:I17">J6/1.18/48.29</f>
        <v>911.0564351674734</v>
      </c>
      <c r="J6" s="20">
        <v>51914</v>
      </c>
      <c r="K6" s="91">
        <f aca="true" t="shared" si="3" ref="K6:K13">L6/1.18/48.29</f>
        <v>413.74797743856857</v>
      </c>
      <c r="L6" s="22">
        <v>23576.27</v>
      </c>
      <c r="M6" s="89">
        <f aca="true" t="shared" si="4" ref="M6:M17">N6/1.18/48.29</f>
        <v>972.0356532390819</v>
      </c>
      <c r="N6" s="20">
        <v>55388.73</v>
      </c>
      <c r="O6" s="93">
        <f aca="true" t="shared" si="5" ref="O6:O13">P6/1.18/48.29</f>
        <v>823.9099227478055</v>
      </c>
      <c r="P6" s="34">
        <v>46948.2</v>
      </c>
      <c r="Q6" s="89">
        <f aca="true" t="shared" si="6" ref="Q6:Q17">R6/1.18/48.29</f>
        <v>953.6714974149824</v>
      </c>
      <c r="R6" s="20">
        <v>54342.3</v>
      </c>
      <c r="S6" s="91">
        <f aca="true" t="shared" si="7" ref="S6:S13">T6/1.18/48.29</f>
        <v>898.2699860658241</v>
      </c>
      <c r="T6" s="20">
        <v>51185.4</v>
      </c>
      <c r="U6" s="89">
        <f aca="true" t="shared" si="8" ref="U6:U17">V6/1.18/48.29</f>
        <v>494.6269185815922</v>
      </c>
      <c r="V6" s="20">
        <v>28184.93</v>
      </c>
      <c r="W6" s="91">
        <f aca="true" t="shared" si="9" ref="W6:W13">X6/1.18/48.29</f>
        <v>621.8231307320532</v>
      </c>
      <c r="X6" s="20">
        <v>35432.85</v>
      </c>
      <c r="Y6" s="89">
        <f aca="true" t="shared" si="10" ref="Y6:Y17">Z6/1.18/48.29</f>
        <v>767.4712454064602</v>
      </c>
      <c r="Z6" s="20">
        <v>43732.2</v>
      </c>
      <c r="AA6" s="91">
        <f aca="true" t="shared" si="11" ref="AA6:AA13">AB6/1.18/48.29</f>
        <v>503.36701636651446</v>
      </c>
      <c r="AB6" s="20">
        <v>28682.96</v>
      </c>
      <c r="AC6" s="89">
        <f aca="true" t="shared" si="12" ref="AC6:AC17">AD6/1.18/48.29</f>
        <v>893.0745039679058</v>
      </c>
      <c r="AD6" s="20">
        <v>50889.35</v>
      </c>
      <c r="AE6" s="91">
        <f aca="true" t="shared" si="13" ref="AE6:AE13">AF6/1.18/48.29</f>
        <v>646.7398591138989</v>
      </c>
      <c r="AF6" s="20">
        <v>36852.66</v>
      </c>
      <c r="AG6" s="89">
        <f aca="true" t="shared" si="14" ref="AG6:AG17">AH6/1.18/48.29</f>
        <v>590.6456753161514</v>
      </c>
      <c r="AH6" s="20">
        <v>33656.29</v>
      </c>
      <c r="AI6" s="91">
        <f aca="true" t="shared" si="15" ref="AI6:AI13">AJ6/1.18/48.29</f>
        <v>379.07048165918485</v>
      </c>
      <c r="AJ6" s="20">
        <v>21600.27</v>
      </c>
      <c r="AK6" s="89">
        <f aca="true" t="shared" si="16" ref="AK6:AK17">AL6/1.18/48.29</f>
        <v>921.866126614978</v>
      </c>
      <c r="AL6" s="20">
        <v>52529.96</v>
      </c>
      <c r="AM6" s="91">
        <f aca="true" t="shared" si="17" ref="AM6:AM13">AN6/1.18/48.29</f>
        <v>584.5699183253719</v>
      </c>
      <c r="AN6" s="20">
        <v>33310.08</v>
      </c>
      <c r="AO6" s="89">
        <f aca="true" t="shared" si="18" ref="AO6:AO17">AP6/1.18/48.29</f>
        <v>923.5764852883883</v>
      </c>
      <c r="AP6" s="20">
        <v>52627.42</v>
      </c>
      <c r="AQ6" s="91">
        <f aca="true" t="shared" si="19" ref="AQ6:AQ17">AR6/1.18/48.29</f>
        <v>672.959976975266</v>
      </c>
      <c r="AR6" s="20">
        <v>38346.74</v>
      </c>
      <c r="AS6" s="89">
        <f aca="true" t="shared" si="20" ref="AS6:AS37">AT6/1.18/48.29</f>
        <v>937.6800123547354</v>
      </c>
      <c r="AT6" s="20">
        <v>53431.07</v>
      </c>
      <c r="AU6" s="91">
        <f aca="true" t="shared" si="21" ref="AU6:AU17">AV6/1.18/48.29</f>
        <v>790.1499064620181</v>
      </c>
      <c r="AV6" s="20">
        <v>45024.48</v>
      </c>
      <c r="AW6" s="89">
        <f aca="true" t="shared" si="22" ref="AW6:AW37">AX6/1.18/48.29</f>
        <v>876.079021168014</v>
      </c>
      <c r="AX6" s="20">
        <v>49920.91</v>
      </c>
      <c r="AY6" s="91">
        <v>773.66</v>
      </c>
      <c r="AZ6" s="20">
        <v>44084.85</v>
      </c>
      <c r="BA6" s="89">
        <f aca="true" t="shared" si="23" ref="BA6:BA37">BB6/1.18/48.29</f>
        <v>10228.227411367057</v>
      </c>
      <c r="BB6" s="20">
        <f aca="true" t="shared" si="24" ref="BB6:BB37">AX6+AT6+AP6+AL6+AH6+AD6+Z6+V6+R6+N6+J6+F6</f>
        <v>582826.8999999999</v>
      </c>
      <c r="BC6" s="27">
        <f aca="true" t="shared" si="25" ref="BC6:BC37">BD6/C6/BH6</f>
        <v>2.210441342049616</v>
      </c>
      <c r="BD6" s="26">
        <f aca="true" t="shared" si="26" ref="BD6:BD37">G6+K6+O6+S6+W6+AA6+AE6+AI6+AM6+AQ6+AU6+AY6</f>
        <v>7904.538239169427</v>
      </c>
      <c r="BE6" s="20">
        <f aca="true" t="shared" si="27" ref="BE6:BE37">H6+L6+P6+T6+X6+AB6+AF6+AJ6+AN6+AR6+AV6+AZ6</f>
        <v>450417.98</v>
      </c>
      <c r="BF6" s="94">
        <f aca="true" t="shared" si="28" ref="BF6:BF37">BA6-BD6</f>
        <v>2323.689172197631</v>
      </c>
      <c r="BG6" s="29">
        <f aca="true" t="shared" si="29" ref="BG6:BG37">BB6-BE6</f>
        <v>132408.91999999993</v>
      </c>
      <c r="BH6" s="30">
        <v>12</v>
      </c>
      <c r="BI6" s="30"/>
    </row>
    <row r="7" spans="1:61" ht="12.75">
      <c r="A7" s="15">
        <v>2</v>
      </c>
      <c r="B7" s="16" t="s">
        <v>26</v>
      </c>
      <c r="C7" s="88">
        <v>238</v>
      </c>
      <c r="D7" s="32"/>
      <c r="E7" s="89">
        <f t="shared" si="0"/>
        <v>742.3147930406338</v>
      </c>
      <c r="F7" s="90">
        <v>42298.73</v>
      </c>
      <c r="G7" s="91">
        <f t="shared" si="1"/>
        <v>1272.5700306411477</v>
      </c>
      <c r="H7" s="92">
        <v>72513.84</v>
      </c>
      <c r="I7" s="89">
        <f t="shared" si="2"/>
        <v>725.7950728473104</v>
      </c>
      <c r="J7" s="20">
        <v>41357.4</v>
      </c>
      <c r="K7" s="91">
        <f t="shared" si="3"/>
        <v>1149.5202010452388</v>
      </c>
      <c r="L7" s="22">
        <v>65502.19</v>
      </c>
      <c r="M7" s="89">
        <f t="shared" si="4"/>
        <v>735.6204218159355</v>
      </c>
      <c r="N7" s="20">
        <v>41917.27</v>
      </c>
      <c r="O7" s="91">
        <f t="shared" si="5"/>
        <v>658.8176658675867</v>
      </c>
      <c r="P7" s="20">
        <v>37540.88</v>
      </c>
      <c r="Q7" s="89">
        <f t="shared" si="6"/>
        <v>712.8682290259063</v>
      </c>
      <c r="R7" s="20">
        <v>40620.8</v>
      </c>
      <c r="S7" s="91">
        <f t="shared" si="7"/>
        <v>1435.2499552491831</v>
      </c>
      <c r="T7" s="20">
        <v>81783.7</v>
      </c>
      <c r="U7" s="89">
        <f t="shared" si="8"/>
        <v>367.57197861788427</v>
      </c>
      <c r="V7" s="20">
        <v>20945.06</v>
      </c>
      <c r="W7" s="91">
        <f t="shared" si="9"/>
        <v>62.74046983092967</v>
      </c>
      <c r="X7" s="20">
        <v>3575.09</v>
      </c>
      <c r="Y7" s="89">
        <f t="shared" si="10"/>
        <v>678.1282575962318</v>
      </c>
      <c r="Z7" s="20">
        <v>38641.24</v>
      </c>
      <c r="AA7" s="91">
        <f t="shared" si="11"/>
        <v>1019.4337880952298</v>
      </c>
      <c r="AB7" s="20">
        <v>58089.58</v>
      </c>
      <c r="AC7" s="89">
        <f t="shared" si="12"/>
        <v>690.3585681142533</v>
      </c>
      <c r="AD7" s="20">
        <v>39338.15</v>
      </c>
      <c r="AE7" s="91">
        <f t="shared" si="13"/>
        <v>924.3500601942361</v>
      </c>
      <c r="AF7" s="20">
        <v>52671.5</v>
      </c>
      <c r="AG7" s="89">
        <f t="shared" si="14"/>
        <v>438.789481627596</v>
      </c>
      <c r="AH7" s="20">
        <v>25003.19</v>
      </c>
      <c r="AI7" s="91">
        <f t="shared" si="15"/>
        <v>628.8363734639942</v>
      </c>
      <c r="AJ7" s="20">
        <v>35832.48</v>
      </c>
      <c r="AK7" s="89">
        <f t="shared" si="16"/>
        <v>710.0369940086555</v>
      </c>
      <c r="AL7" s="20">
        <v>40459.47</v>
      </c>
      <c r="AM7" s="91">
        <f t="shared" si="17"/>
        <v>1083.6499819241799</v>
      </c>
      <c r="AN7" s="20">
        <v>61748.76</v>
      </c>
      <c r="AO7" s="89">
        <f t="shared" si="18"/>
        <v>696.8725321240669</v>
      </c>
      <c r="AP7" s="20">
        <v>39709.33</v>
      </c>
      <c r="AQ7" s="91">
        <f t="shared" si="19"/>
        <v>1209.939946158625</v>
      </c>
      <c r="AR7" s="20">
        <v>68945.04</v>
      </c>
      <c r="AS7" s="89">
        <f t="shared" si="20"/>
        <v>726.1646619470641</v>
      </c>
      <c r="AT7" s="20">
        <v>41378.46</v>
      </c>
      <c r="AU7" s="91">
        <f t="shared" si="21"/>
        <v>1280.0599134466554</v>
      </c>
      <c r="AV7" s="20">
        <v>72940.63</v>
      </c>
      <c r="AW7" s="89">
        <f t="shared" si="22"/>
        <v>658.6307653969135</v>
      </c>
      <c r="AX7" s="20">
        <v>37530.23</v>
      </c>
      <c r="AY7" s="91">
        <v>1193.75</v>
      </c>
      <c r="AZ7" s="20">
        <v>68022.5</v>
      </c>
      <c r="BA7" s="89">
        <f t="shared" si="23"/>
        <v>7883.151756162451</v>
      </c>
      <c r="BB7" s="20">
        <f t="shared" si="24"/>
        <v>449199.33</v>
      </c>
      <c r="BC7" s="27">
        <f t="shared" si="25"/>
        <v>4.173290751371501</v>
      </c>
      <c r="BD7" s="26">
        <f t="shared" si="26"/>
        <v>11918.918385917006</v>
      </c>
      <c r="BE7" s="20">
        <f t="shared" si="27"/>
        <v>679166.19</v>
      </c>
      <c r="BF7" s="94">
        <f t="shared" si="28"/>
        <v>-4035.7666297545547</v>
      </c>
      <c r="BG7" s="29">
        <f t="shared" si="29"/>
        <v>-229966.85999999993</v>
      </c>
      <c r="BH7" s="30">
        <v>12</v>
      </c>
      <c r="BI7" s="30"/>
    </row>
    <row r="8" spans="1:61" ht="15.75" customHeight="1">
      <c r="A8" s="15">
        <v>3</v>
      </c>
      <c r="B8" s="16" t="s">
        <v>27</v>
      </c>
      <c r="C8" s="88">
        <v>214</v>
      </c>
      <c r="D8" s="32"/>
      <c r="E8" s="89">
        <f t="shared" si="0"/>
        <v>730.224350762168</v>
      </c>
      <c r="F8" s="90">
        <v>41609.79</v>
      </c>
      <c r="G8" s="93">
        <f t="shared" si="1"/>
        <v>834.3800344669038</v>
      </c>
      <c r="H8" s="95">
        <v>47544.81</v>
      </c>
      <c r="I8" s="89">
        <f t="shared" si="2"/>
        <v>686.2565853898236</v>
      </c>
      <c r="J8" s="20">
        <v>39104.41</v>
      </c>
      <c r="K8" s="91">
        <f t="shared" si="3"/>
        <v>605.527515610138</v>
      </c>
      <c r="L8" s="22">
        <v>34504.29</v>
      </c>
      <c r="M8" s="89">
        <f t="shared" si="4"/>
        <v>702.3735482308512</v>
      </c>
      <c r="N8" s="20">
        <v>40022.79</v>
      </c>
      <c r="O8" s="91">
        <f t="shared" si="5"/>
        <v>887.4009778492231</v>
      </c>
      <c r="P8" s="20">
        <v>50566.06</v>
      </c>
      <c r="Q8" s="89">
        <f t="shared" si="6"/>
        <v>693.0032536476305</v>
      </c>
      <c r="R8" s="20">
        <v>39488.85</v>
      </c>
      <c r="S8" s="91">
        <f t="shared" si="7"/>
        <v>803.9099929451654</v>
      </c>
      <c r="T8" s="20">
        <v>45808.56</v>
      </c>
      <c r="U8" s="89">
        <f t="shared" si="8"/>
        <v>366.3284323876579</v>
      </c>
      <c r="V8" s="20">
        <v>20874.2</v>
      </c>
      <c r="W8" s="91">
        <f t="shared" si="9"/>
        <v>540.350144431068</v>
      </c>
      <c r="X8" s="20">
        <v>30790.34</v>
      </c>
      <c r="Y8" s="89">
        <f t="shared" si="10"/>
        <v>595.0551224768437</v>
      </c>
      <c r="Z8" s="20">
        <v>33907.55</v>
      </c>
      <c r="AA8" s="91">
        <f t="shared" si="11"/>
        <v>545.9439965462899</v>
      </c>
      <c r="AB8" s="20">
        <v>31109.09</v>
      </c>
      <c r="AC8" s="89">
        <f t="shared" si="12"/>
        <v>447.1020774908656</v>
      </c>
      <c r="AD8" s="20">
        <v>25476.86</v>
      </c>
      <c r="AE8" s="91">
        <f t="shared" si="13"/>
        <v>390.8527575277894</v>
      </c>
      <c r="AF8" s="20">
        <v>22271.65</v>
      </c>
      <c r="AG8" s="89">
        <f t="shared" si="14"/>
        <v>419.6696512244175</v>
      </c>
      <c r="AH8" s="20">
        <v>23913.7</v>
      </c>
      <c r="AI8" s="91">
        <f t="shared" si="15"/>
        <v>369.6234964602981</v>
      </c>
      <c r="AJ8" s="20">
        <v>21061.96</v>
      </c>
      <c r="AK8" s="89">
        <f t="shared" si="16"/>
        <v>689.7896185124479</v>
      </c>
      <c r="AL8" s="20">
        <v>39305.73</v>
      </c>
      <c r="AM8" s="91">
        <f t="shared" si="17"/>
        <v>618.9499527922754</v>
      </c>
      <c r="AN8" s="20">
        <v>35269.13</v>
      </c>
      <c r="AO8" s="89">
        <f t="shared" si="18"/>
        <v>686.8780075181372</v>
      </c>
      <c r="AP8" s="20">
        <v>39139.82</v>
      </c>
      <c r="AQ8" s="91">
        <f t="shared" si="19"/>
        <v>651.3400676000576</v>
      </c>
      <c r="AR8" s="20">
        <v>37114.79</v>
      </c>
      <c r="AS8" s="89">
        <f t="shared" si="20"/>
        <v>691.8139348779094</v>
      </c>
      <c r="AT8" s="20">
        <v>39421.08</v>
      </c>
      <c r="AU8" s="91">
        <f t="shared" si="21"/>
        <v>708.7999410342179</v>
      </c>
      <c r="AV8" s="20">
        <v>40388.98</v>
      </c>
      <c r="AW8" s="89">
        <f t="shared" si="22"/>
        <v>686.9187219868661</v>
      </c>
      <c r="AX8" s="20">
        <v>39142.14</v>
      </c>
      <c r="AY8" s="93">
        <v>921.03</v>
      </c>
      <c r="AZ8" s="34">
        <v>52482.33</v>
      </c>
      <c r="BA8" s="89">
        <f t="shared" si="23"/>
        <v>7395.413304505618</v>
      </c>
      <c r="BB8" s="20">
        <f t="shared" si="24"/>
        <v>421406.92</v>
      </c>
      <c r="BC8" s="27">
        <f t="shared" si="25"/>
        <v>3.0677994070340446</v>
      </c>
      <c r="BD8" s="26">
        <f t="shared" si="26"/>
        <v>7878.108877263427</v>
      </c>
      <c r="BE8" s="20">
        <f t="shared" si="27"/>
        <v>448911.99</v>
      </c>
      <c r="BF8" s="94">
        <f t="shared" si="28"/>
        <v>-482.6955727578088</v>
      </c>
      <c r="BG8" s="29">
        <f t="shared" si="29"/>
        <v>-27505.070000000007</v>
      </c>
      <c r="BH8" s="30">
        <v>12</v>
      </c>
      <c r="BI8" s="30"/>
    </row>
    <row r="9" spans="1:61" ht="12.75">
      <c r="A9" s="15">
        <v>4</v>
      </c>
      <c r="B9" s="16" t="s">
        <v>28</v>
      </c>
      <c r="C9" s="88">
        <v>212</v>
      </c>
      <c r="D9" s="18"/>
      <c r="E9" s="89">
        <f t="shared" si="0"/>
        <v>725.244901039272</v>
      </c>
      <c r="F9" s="90">
        <v>41326.05</v>
      </c>
      <c r="G9" s="93">
        <f t="shared" si="1"/>
        <v>826.5700517003556</v>
      </c>
      <c r="H9" s="95">
        <v>47099.78</v>
      </c>
      <c r="I9" s="89">
        <f t="shared" si="2"/>
        <v>730.3884370908811</v>
      </c>
      <c r="J9" s="20">
        <v>41619.14</v>
      </c>
      <c r="K9" s="91">
        <f t="shared" si="3"/>
        <v>1190.8980348249104</v>
      </c>
      <c r="L9" s="22">
        <v>67859.99</v>
      </c>
      <c r="M9" s="89">
        <f t="shared" si="4"/>
        <v>687.2363650403108</v>
      </c>
      <c r="N9" s="20">
        <v>39160.24</v>
      </c>
      <c r="O9" s="93">
        <f t="shared" si="5"/>
        <v>612.7634594662895</v>
      </c>
      <c r="P9" s="34">
        <v>34916.61</v>
      </c>
      <c r="Q9" s="89">
        <f t="shared" si="6"/>
        <v>694.2492567854523</v>
      </c>
      <c r="R9" s="20">
        <v>39559.85</v>
      </c>
      <c r="S9" s="93">
        <f t="shared" si="7"/>
        <v>518.1400507526912</v>
      </c>
      <c r="T9" s="34">
        <v>29524.76</v>
      </c>
      <c r="U9" s="89">
        <f t="shared" si="8"/>
        <v>357.6234332826742</v>
      </c>
      <c r="V9" s="20">
        <v>20378.17</v>
      </c>
      <c r="W9" s="93">
        <f t="shared" si="9"/>
        <v>58.83995352934776</v>
      </c>
      <c r="X9" s="34">
        <v>3352.83</v>
      </c>
      <c r="Y9" s="89">
        <f t="shared" si="10"/>
        <v>618.9074833895498</v>
      </c>
      <c r="Z9" s="20">
        <v>35266.71</v>
      </c>
      <c r="AA9" s="93">
        <f t="shared" si="11"/>
        <v>1143.9816293509202</v>
      </c>
      <c r="AB9" s="34">
        <v>65186.59</v>
      </c>
      <c r="AC9" s="89">
        <f t="shared" si="12"/>
        <v>450.94959478574015</v>
      </c>
      <c r="AD9" s="20">
        <v>25696.1</v>
      </c>
      <c r="AE9" s="93">
        <f t="shared" si="13"/>
        <v>818.3599439825068</v>
      </c>
      <c r="AF9" s="34">
        <v>46631.95</v>
      </c>
      <c r="AG9" s="89">
        <f t="shared" si="14"/>
        <v>412.4663491406089</v>
      </c>
      <c r="AH9" s="20">
        <v>23503.24</v>
      </c>
      <c r="AI9" s="93">
        <f t="shared" si="15"/>
        <v>140.42999392792836</v>
      </c>
      <c r="AJ9" s="34">
        <v>8002.01</v>
      </c>
      <c r="AK9" s="89">
        <f t="shared" si="16"/>
        <v>698.3045582655637</v>
      </c>
      <c r="AL9" s="20">
        <v>39790.93</v>
      </c>
      <c r="AM9" s="93">
        <f t="shared" si="17"/>
        <v>693.7499780633252</v>
      </c>
      <c r="AN9" s="34">
        <v>39531.4</v>
      </c>
      <c r="AO9" s="89">
        <f t="shared" si="18"/>
        <v>687.0401634194538</v>
      </c>
      <c r="AP9" s="20">
        <v>39149.06</v>
      </c>
      <c r="AQ9" s="93">
        <f t="shared" si="19"/>
        <v>1025.3000059667756</v>
      </c>
      <c r="AR9" s="34">
        <v>58423.85</v>
      </c>
      <c r="AS9" s="89">
        <f t="shared" si="20"/>
        <v>703.0895613015995</v>
      </c>
      <c r="AT9" s="20">
        <v>40063.59</v>
      </c>
      <c r="AU9" s="93">
        <f t="shared" si="21"/>
        <v>312.7999620934257</v>
      </c>
      <c r="AV9" s="34">
        <v>17824.03</v>
      </c>
      <c r="AW9" s="89">
        <f t="shared" si="22"/>
        <v>666.6639757678714</v>
      </c>
      <c r="AX9" s="20">
        <v>37987.98</v>
      </c>
      <c r="AY9" s="93">
        <v>912.41</v>
      </c>
      <c r="AZ9" s="34">
        <v>51991.13</v>
      </c>
      <c r="BA9" s="89">
        <f t="shared" si="23"/>
        <v>7432.164079308976</v>
      </c>
      <c r="BB9" s="20">
        <f t="shared" si="24"/>
        <v>423501.05999999994</v>
      </c>
      <c r="BC9" s="27">
        <f t="shared" si="25"/>
        <v>3.2445923992368226</v>
      </c>
      <c r="BD9" s="26">
        <f t="shared" si="26"/>
        <v>8254.243063658478</v>
      </c>
      <c r="BE9" s="20">
        <f t="shared" si="27"/>
        <v>470344.93000000005</v>
      </c>
      <c r="BF9" s="94">
        <f t="shared" si="28"/>
        <v>-822.0789843495013</v>
      </c>
      <c r="BG9" s="29">
        <f t="shared" si="29"/>
        <v>-46843.87000000011</v>
      </c>
      <c r="BH9" s="30">
        <v>12</v>
      </c>
      <c r="BI9" s="30"/>
    </row>
    <row r="10" spans="1:61" ht="12.75">
      <c r="A10" s="15">
        <v>5</v>
      </c>
      <c r="B10" s="37" t="s">
        <v>29</v>
      </c>
      <c r="C10" s="96">
        <v>235</v>
      </c>
      <c r="D10" s="39"/>
      <c r="E10" s="89">
        <f t="shared" si="0"/>
        <v>786.1091709340812</v>
      </c>
      <c r="F10" s="90">
        <v>44794.23</v>
      </c>
      <c r="G10" s="93">
        <f t="shared" si="1"/>
        <v>846.1500257975297</v>
      </c>
      <c r="H10" s="95">
        <v>48215.49</v>
      </c>
      <c r="I10" s="89">
        <f t="shared" si="2"/>
        <v>766.5376205200922</v>
      </c>
      <c r="J10" s="20">
        <v>43679</v>
      </c>
      <c r="K10" s="91">
        <f t="shared" si="3"/>
        <v>823.5480553576381</v>
      </c>
      <c r="L10" s="22">
        <v>46927.58</v>
      </c>
      <c r="M10" s="89">
        <f t="shared" si="4"/>
        <v>770.5325522707092</v>
      </c>
      <c r="N10" s="20">
        <v>43906.64</v>
      </c>
      <c r="O10" s="91">
        <f t="shared" si="5"/>
        <v>1125.844386492624</v>
      </c>
      <c r="P10" s="20">
        <v>64153.09</v>
      </c>
      <c r="Q10" s="89">
        <f t="shared" si="6"/>
        <v>729.2433426578826</v>
      </c>
      <c r="R10" s="20">
        <v>41553.89</v>
      </c>
      <c r="S10" s="91">
        <f t="shared" si="7"/>
        <v>530.4200259028258</v>
      </c>
      <c r="T10" s="20">
        <v>30224.5</v>
      </c>
      <c r="U10" s="89">
        <f t="shared" si="8"/>
        <v>388.4614844635693</v>
      </c>
      <c r="V10" s="20">
        <v>22135.39</v>
      </c>
      <c r="W10" s="91">
        <f t="shared" si="9"/>
        <v>694.5693567464928</v>
      </c>
      <c r="X10" s="20">
        <v>39578.09</v>
      </c>
      <c r="Y10" s="89">
        <f t="shared" si="10"/>
        <v>659.830087290417</v>
      </c>
      <c r="Z10" s="20">
        <v>37598.57</v>
      </c>
      <c r="AA10" s="91">
        <f t="shared" si="11"/>
        <v>682.8037527508592</v>
      </c>
      <c r="AB10" s="20">
        <v>38907.66</v>
      </c>
      <c r="AC10" s="89">
        <f t="shared" si="12"/>
        <v>476.3496319903409</v>
      </c>
      <c r="AD10" s="20">
        <v>27143.45</v>
      </c>
      <c r="AE10" s="91">
        <f t="shared" si="13"/>
        <v>484.28807592546445</v>
      </c>
      <c r="AF10" s="20">
        <v>27595.8</v>
      </c>
      <c r="AG10" s="89">
        <f t="shared" si="14"/>
        <v>437.3597369002953</v>
      </c>
      <c r="AH10" s="20">
        <v>24921.72</v>
      </c>
      <c r="AI10" s="91">
        <f t="shared" si="15"/>
        <v>453.05112824706663</v>
      </c>
      <c r="AJ10" s="20">
        <v>25815.85</v>
      </c>
      <c r="AK10" s="89">
        <f t="shared" si="16"/>
        <v>750.6788084700136</v>
      </c>
      <c r="AL10" s="20">
        <v>42775.33</v>
      </c>
      <c r="AM10" s="91">
        <f t="shared" si="17"/>
        <v>741.6100115474657</v>
      </c>
      <c r="AN10" s="20">
        <v>42258.57</v>
      </c>
      <c r="AO10" s="89">
        <f t="shared" si="18"/>
        <v>698.9698537438007</v>
      </c>
      <c r="AP10" s="20">
        <v>39828.84</v>
      </c>
      <c r="AQ10" s="91">
        <f t="shared" si="19"/>
        <v>780.3299977887831</v>
      </c>
      <c r="AR10" s="20">
        <v>44464.92</v>
      </c>
      <c r="AS10" s="89">
        <f t="shared" si="20"/>
        <v>982.3148281393138</v>
      </c>
      <c r="AT10" s="20">
        <v>55974.46</v>
      </c>
      <c r="AU10" s="91">
        <f t="shared" si="21"/>
        <v>894.3699962444414</v>
      </c>
      <c r="AV10" s="20">
        <v>50963.17</v>
      </c>
      <c r="AW10" s="89">
        <f t="shared" si="22"/>
        <v>667.429653470733</v>
      </c>
      <c r="AX10" s="20">
        <v>38031.61</v>
      </c>
      <c r="AY10" s="91">
        <v>891.66</v>
      </c>
      <c r="AZ10" s="20">
        <v>50808.75</v>
      </c>
      <c r="BA10" s="89">
        <f t="shared" si="23"/>
        <v>8113.816770851249</v>
      </c>
      <c r="BB10" s="20">
        <f t="shared" si="24"/>
        <v>462343.13</v>
      </c>
      <c r="BC10" s="27">
        <f t="shared" si="25"/>
        <v>3.1732783024117697</v>
      </c>
      <c r="BD10" s="26">
        <f t="shared" si="26"/>
        <v>8948.64481280119</v>
      </c>
      <c r="BE10" s="20">
        <f t="shared" si="27"/>
        <v>509913.47</v>
      </c>
      <c r="BF10" s="94">
        <f t="shared" si="28"/>
        <v>-834.8280419499415</v>
      </c>
      <c r="BG10" s="29">
        <f t="shared" si="29"/>
        <v>-47570.33999999997</v>
      </c>
      <c r="BH10" s="30">
        <v>12</v>
      </c>
      <c r="BI10" s="30"/>
    </row>
    <row r="11" spans="1:61" ht="12.75">
      <c r="A11" s="15">
        <v>6</v>
      </c>
      <c r="B11" s="16" t="s">
        <v>30</v>
      </c>
      <c r="C11" s="88">
        <v>203</v>
      </c>
      <c r="D11" s="32"/>
      <c r="E11" s="89">
        <f t="shared" si="0"/>
        <v>674.0924358834865</v>
      </c>
      <c r="F11" s="90">
        <v>38411.27</v>
      </c>
      <c r="G11" s="93">
        <f t="shared" si="1"/>
        <v>774.3500601942361</v>
      </c>
      <c r="H11" s="95">
        <v>44124.17</v>
      </c>
      <c r="I11" s="89">
        <f t="shared" si="2"/>
        <v>677.4334792268463</v>
      </c>
      <c r="J11" s="20">
        <v>38601.65</v>
      </c>
      <c r="K11" s="93">
        <f t="shared" si="3"/>
        <v>754.1714781107082</v>
      </c>
      <c r="L11" s="36">
        <v>42974.35</v>
      </c>
      <c r="M11" s="89">
        <f t="shared" si="4"/>
        <v>694.2132806385152</v>
      </c>
      <c r="N11" s="20">
        <v>39557.8</v>
      </c>
      <c r="O11" s="91">
        <f t="shared" si="5"/>
        <v>1212.6753617796437</v>
      </c>
      <c r="P11" s="20">
        <v>69100.91</v>
      </c>
      <c r="Q11" s="89">
        <f t="shared" si="6"/>
        <v>696.9808115516776</v>
      </c>
      <c r="R11" s="20">
        <v>39715.5</v>
      </c>
      <c r="S11" s="91">
        <f t="shared" si="7"/>
        <v>969.5299584782616</v>
      </c>
      <c r="T11" s="20">
        <v>55245.95</v>
      </c>
      <c r="U11" s="89">
        <f t="shared" si="8"/>
        <v>402.0552032038076</v>
      </c>
      <c r="V11" s="20">
        <v>22909.99</v>
      </c>
      <c r="W11" s="91">
        <f t="shared" si="9"/>
        <v>515.3898936860985</v>
      </c>
      <c r="X11" s="20">
        <v>29368.05</v>
      </c>
      <c r="Y11" s="89">
        <f t="shared" si="10"/>
        <v>568.840444910867</v>
      </c>
      <c r="Z11" s="20">
        <v>32413.78</v>
      </c>
      <c r="AA11" s="91">
        <f t="shared" si="11"/>
        <v>594.0260291810426</v>
      </c>
      <c r="AB11" s="20">
        <v>33848.91</v>
      </c>
      <c r="AC11" s="89">
        <f t="shared" si="12"/>
        <v>661.3351186861863</v>
      </c>
      <c r="AD11" s="20">
        <v>37684.33</v>
      </c>
      <c r="AE11" s="91">
        <f t="shared" si="13"/>
        <v>466.7599706575036</v>
      </c>
      <c r="AF11" s="20">
        <v>26597.01</v>
      </c>
      <c r="AG11" s="89">
        <f t="shared" si="14"/>
        <v>243.80999680602017</v>
      </c>
      <c r="AH11" s="20">
        <v>13892.83</v>
      </c>
      <c r="AI11" s="93">
        <f t="shared" si="15"/>
        <v>482.9999543717161</v>
      </c>
      <c r="AJ11" s="34">
        <v>27522.4</v>
      </c>
      <c r="AK11" s="89">
        <f t="shared" si="16"/>
        <v>638.4105913776584</v>
      </c>
      <c r="AL11" s="20">
        <v>36378.04</v>
      </c>
      <c r="AM11" s="93">
        <f t="shared" si="17"/>
        <v>845.6200357304563</v>
      </c>
      <c r="AN11" s="34">
        <v>48185.29</v>
      </c>
      <c r="AO11" s="89">
        <f t="shared" si="18"/>
        <v>680.2862999322597</v>
      </c>
      <c r="AP11" s="20">
        <v>38764.21</v>
      </c>
      <c r="AQ11" s="93">
        <f t="shared" si="19"/>
        <v>860.3700804812731</v>
      </c>
      <c r="AR11" s="34">
        <v>49025.78</v>
      </c>
      <c r="AS11" s="89">
        <f t="shared" si="20"/>
        <v>653.7550322732363</v>
      </c>
      <c r="AT11" s="20">
        <v>37252.4</v>
      </c>
      <c r="AU11" s="91">
        <f t="shared" si="21"/>
        <v>306.64997139457586</v>
      </c>
      <c r="AV11" s="20">
        <v>17473.59</v>
      </c>
      <c r="AW11" s="89">
        <f t="shared" si="22"/>
        <v>667.456503960886</v>
      </c>
      <c r="AX11" s="20">
        <v>38033.14</v>
      </c>
      <c r="AY11" s="91">
        <v>704.27</v>
      </c>
      <c r="AZ11" s="20">
        <v>40130.85</v>
      </c>
      <c r="BA11" s="89">
        <f t="shared" si="23"/>
        <v>7258.669198451446</v>
      </c>
      <c r="BB11" s="20">
        <f t="shared" si="24"/>
        <v>413614.94</v>
      </c>
      <c r="BC11" s="27">
        <f t="shared" si="25"/>
        <v>3.483913298056452</v>
      </c>
      <c r="BD11" s="26">
        <f t="shared" si="26"/>
        <v>8486.812794065516</v>
      </c>
      <c r="BE11" s="20">
        <f t="shared" si="27"/>
        <v>483597.25999999995</v>
      </c>
      <c r="BF11" s="94">
        <f t="shared" si="28"/>
        <v>-1228.1435956140695</v>
      </c>
      <c r="BG11" s="29">
        <f t="shared" si="29"/>
        <v>-69982.31999999995</v>
      </c>
      <c r="BH11" s="30">
        <v>12</v>
      </c>
      <c r="BI11" s="30"/>
    </row>
    <row r="12" spans="1:61" ht="12.75">
      <c r="A12" s="15">
        <v>7</v>
      </c>
      <c r="B12" s="16" t="s">
        <v>31</v>
      </c>
      <c r="C12" s="88">
        <v>211</v>
      </c>
      <c r="D12" s="18"/>
      <c r="E12" s="89">
        <f t="shared" si="0"/>
        <v>646.8030367377884</v>
      </c>
      <c r="F12" s="90">
        <v>36856.26</v>
      </c>
      <c r="G12" s="93">
        <f t="shared" si="1"/>
        <v>846.1500257975297</v>
      </c>
      <c r="H12" s="95">
        <v>48215.49</v>
      </c>
      <c r="I12" s="89">
        <f t="shared" si="2"/>
        <v>648.367911382853</v>
      </c>
      <c r="J12" s="20">
        <v>36945.43</v>
      </c>
      <c r="K12" s="91">
        <f t="shared" si="3"/>
        <v>614.0679019062094</v>
      </c>
      <c r="L12" s="22">
        <v>34990.94</v>
      </c>
      <c r="M12" s="89">
        <f t="shared" si="4"/>
        <v>655.0054227460506</v>
      </c>
      <c r="N12" s="20">
        <v>37323.65</v>
      </c>
      <c r="O12" s="93">
        <f t="shared" si="5"/>
        <v>627.2843098371071</v>
      </c>
      <c r="P12" s="34">
        <v>35744.04</v>
      </c>
      <c r="Q12" s="89">
        <f t="shared" si="6"/>
        <v>622.2041269027872</v>
      </c>
      <c r="R12" s="20">
        <v>35454.56</v>
      </c>
      <c r="S12" s="91">
        <f t="shared" si="7"/>
        <v>911.0399387879023</v>
      </c>
      <c r="T12" s="20">
        <v>51913.06</v>
      </c>
      <c r="U12" s="89">
        <f t="shared" si="8"/>
        <v>309.97785273295875</v>
      </c>
      <c r="V12" s="20">
        <v>17663.22</v>
      </c>
      <c r="W12" s="91">
        <f t="shared" si="9"/>
        <v>605.7693455149152</v>
      </c>
      <c r="X12" s="20">
        <v>34518.07</v>
      </c>
      <c r="Y12" s="89">
        <f t="shared" si="10"/>
        <v>552.456556608906</v>
      </c>
      <c r="Z12" s="20">
        <v>31480.19</v>
      </c>
      <c r="AA12" s="93">
        <f t="shared" si="11"/>
        <v>1171.1399349270475</v>
      </c>
      <c r="AB12" s="34">
        <v>66734.13</v>
      </c>
      <c r="AC12" s="89">
        <f t="shared" si="12"/>
        <v>385.1457121697653</v>
      </c>
      <c r="AD12" s="20">
        <v>21946.45</v>
      </c>
      <c r="AE12" s="93">
        <f t="shared" si="13"/>
        <v>824.0199571094132</v>
      </c>
      <c r="AF12" s="34">
        <v>46954.47</v>
      </c>
      <c r="AG12" s="89">
        <f t="shared" si="14"/>
        <v>358.0017970524129</v>
      </c>
      <c r="AH12" s="20">
        <v>20399.73</v>
      </c>
      <c r="AI12" s="93">
        <f t="shared" si="15"/>
        <v>143.75998118710757</v>
      </c>
      <c r="AJ12" s="34">
        <v>8191.76</v>
      </c>
      <c r="AK12" s="89">
        <f t="shared" si="16"/>
        <v>580.5907809807272</v>
      </c>
      <c r="AL12" s="20">
        <v>33083.34</v>
      </c>
      <c r="AM12" s="93">
        <f t="shared" si="17"/>
        <v>678.5499682356947</v>
      </c>
      <c r="AN12" s="34">
        <v>38665.27</v>
      </c>
      <c r="AO12" s="89">
        <f t="shared" si="18"/>
        <v>615.0167947183506</v>
      </c>
      <c r="AP12" s="20">
        <v>35045.01</v>
      </c>
      <c r="AQ12" s="91">
        <f t="shared" si="19"/>
        <v>684.8299995437173</v>
      </c>
      <c r="AR12" s="20">
        <v>39023.12</v>
      </c>
      <c r="AS12" s="89">
        <f t="shared" si="20"/>
        <v>657.3379055213734</v>
      </c>
      <c r="AT12" s="20">
        <v>37456.56</v>
      </c>
      <c r="AU12" s="91">
        <f t="shared" si="21"/>
        <v>747.2200090554594</v>
      </c>
      <c r="AV12" s="20">
        <v>42578.24</v>
      </c>
      <c r="AW12" s="89">
        <f t="shared" si="22"/>
        <v>615.0464531028988</v>
      </c>
      <c r="AX12" s="20">
        <v>35046.7</v>
      </c>
      <c r="AY12" s="91">
        <v>711.32</v>
      </c>
      <c r="AZ12" s="20">
        <v>40532.58</v>
      </c>
      <c r="BA12" s="89">
        <f t="shared" si="23"/>
        <v>6645.9543506568725</v>
      </c>
      <c r="BB12" s="20">
        <f t="shared" si="24"/>
        <v>378701.10000000003</v>
      </c>
      <c r="BC12" s="27">
        <f t="shared" si="25"/>
        <v>3.3827612053325846</v>
      </c>
      <c r="BD12" s="26">
        <f t="shared" si="26"/>
        <v>8565.151371902104</v>
      </c>
      <c r="BE12" s="20">
        <f t="shared" si="27"/>
        <v>488061.17</v>
      </c>
      <c r="BF12" s="94">
        <f t="shared" si="28"/>
        <v>-1919.1970212452316</v>
      </c>
      <c r="BG12" s="29">
        <f t="shared" si="29"/>
        <v>-109360.06999999995</v>
      </c>
      <c r="BH12" s="30">
        <v>12</v>
      </c>
      <c r="BI12" s="30"/>
    </row>
    <row r="13" spans="1:61" ht="12.75">
      <c r="A13" s="15">
        <v>8</v>
      </c>
      <c r="B13" s="97" t="s">
        <v>211</v>
      </c>
      <c r="C13" s="88">
        <v>201</v>
      </c>
      <c r="D13" s="41"/>
      <c r="E13" s="89">
        <f t="shared" si="0"/>
        <v>0</v>
      </c>
      <c r="F13" s="90">
        <v>0</v>
      </c>
      <c r="G13" s="91">
        <f t="shared" si="1"/>
        <v>0</v>
      </c>
      <c r="H13" s="98">
        <v>0</v>
      </c>
      <c r="I13" s="89">
        <f t="shared" si="2"/>
        <v>0</v>
      </c>
      <c r="J13" s="20">
        <v>0</v>
      </c>
      <c r="K13" s="91">
        <f t="shared" si="3"/>
        <v>0</v>
      </c>
      <c r="L13" s="22">
        <v>0</v>
      </c>
      <c r="M13" s="89">
        <f t="shared" si="4"/>
        <v>682.3176360337088</v>
      </c>
      <c r="N13" s="20">
        <v>38879.96</v>
      </c>
      <c r="O13" s="93">
        <f t="shared" si="5"/>
        <v>589.1399419467833</v>
      </c>
      <c r="P13" s="34">
        <v>33570.49</v>
      </c>
      <c r="Q13" s="89">
        <f t="shared" si="6"/>
        <v>656.4297271779608</v>
      </c>
      <c r="R13" s="20">
        <v>37404.81</v>
      </c>
      <c r="S13" s="93">
        <f t="shared" si="7"/>
        <v>42.75001667187296</v>
      </c>
      <c r="T13" s="34">
        <v>2435.99</v>
      </c>
      <c r="U13" s="89">
        <f t="shared" si="8"/>
        <v>388.967431934885</v>
      </c>
      <c r="V13" s="20">
        <v>22164.22</v>
      </c>
      <c r="W13" s="93">
        <f t="shared" si="9"/>
        <v>571.4300255167403</v>
      </c>
      <c r="X13" s="34">
        <v>32561.34</v>
      </c>
      <c r="Y13" s="89">
        <f t="shared" si="10"/>
        <v>543.8431650585621</v>
      </c>
      <c r="Z13" s="20">
        <v>30989.38</v>
      </c>
      <c r="AA13" s="91">
        <f t="shared" si="11"/>
        <v>658.3899884525343</v>
      </c>
      <c r="AB13" s="20">
        <v>37516.51</v>
      </c>
      <c r="AC13" s="89">
        <f t="shared" si="12"/>
        <v>602.004661104696</v>
      </c>
      <c r="AD13" s="20">
        <v>34303.55</v>
      </c>
      <c r="AE13" s="91">
        <f t="shared" si="13"/>
        <v>517.50002632401</v>
      </c>
      <c r="AF13" s="20">
        <v>29488.29</v>
      </c>
      <c r="AG13" s="89">
        <f t="shared" si="14"/>
        <v>256.4048071152044</v>
      </c>
      <c r="AH13" s="20">
        <v>14610.51</v>
      </c>
      <c r="AI13" s="93">
        <f t="shared" si="15"/>
        <v>535.5100364675285</v>
      </c>
      <c r="AJ13" s="34">
        <v>30514.54</v>
      </c>
      <c r="AK13" s="89">
        <f t="shared" si="16"/>
        <v>661.7638490616368</v>
      </c>
      <c r="AL13" s="20">
        <v>37708.76</v>
      </c>
      <c r="AM13" s="93">
        <f t="shared" si="17"/>
        <v>937.5499717455627</v>
      </c>
      <c r="AN13" s="34">
        <v>53423.66</v>
      </c>
      <c r="AO13" s="89">
        <f t="shared" si="18"/>
        <v>653.8555899912604</v>
      </c>
      <c r="AP13" s="20">
        <v>37258.13</v>
      </c>
      <c r="AQ13" s="93">
        <f t="shared" si="19"/>
        <v>953.9099929451654</v>
      </c>
      <c r="AR13" s="34">
        <v>54355.89</v>
      </c>
      <c r="AS13" s="89">
        <f t="shared" si="20"/>
        <v>663.4596417828726</v>
      </c>
      <c r="AT13" s="20">
        <v>37805.39</v>
      </c>
      <c r="AU13" s="91">
        <f t="shared" si="21"/>
        <v>339.9800288511149</v>
      </c>
      <c r="AV13" s="20">
        <v>19372.81</v>
      </c>
      <c r="AW13" s="89">
        <f t="shared" si="22"/>
        <v>671.0936046695284</v>
      </c>
      <c r="AX13" s="20">
        <v>38240.39</v>
      </c>
      <c r="AY13" s="91">
        <v>566.82</v>
      </c>
      <c r="AZ13" s="20">
        <v>32298.65</v>
      </c>
      <c r="BA13" s="89">
        <f t="shared" si="23"/>
        <v>5780.140113930316</v>
      </c>
      <c r="BB13" s="20">
        <f t="shared" si="24"/>
        <v>329365.10000000003</v>
      </c>
      <c r="BC13" s="27">
        <f t="shared" si="25"/>
        <v>2.842278621353887</v>
      </c>
      <c r="BD13" s="26">
        <f t="shared" si="26"/>
        <v>5712.980028921313</v>
      </c>
      <c r="BE13" s="20">
        <f t="shared" si="27"/>
        <v>325538.17000000004</v>
      </c>
      <c r="BF13" s="94">
        <f t="shared" si="28"/>
        <v>67.16008500900352</v>
      </c>
      <c r="BG13" s="29">
        <f t="shared" si="29"/>
        <v>3826.929999999993</v>
      </c>
      <c r="BH13" s="43">
        <v>10</v>
      </c>
      <c r="BI13" s="44">
        <v>40238</v>
      </c>
    </row>
    <row r="14" spans="1:61" ht="24">
      <c r="A14" s="15">
        <v>9</v>
      </c>
      <c r="B14" s="99" t="s">
        <v>212</v>
      </c>
      <c r="C14" s="88">
        <v>124</v>
      </c>
      <c r="D14" s="18"/>
      <c r="E14" s="89">
        <f t="shared" si="0"/>
        <v>399.45386454015465</v>
      </c>
      <c r="F14" s="90">
        <v>22761.76</v>
      </c>
      <c r="G14" s="91">
        <f>H14/1.18/820.5</f>
        <v>22.400004131420488</v>
      </c>
      <c r="H14" s="92">
        <v>21687.46</v>
      </c>
      <c r="I14" s="89">
        <f t="shared" si="2"/>
        <v>417.1114839370892</v>
      </c>
      <c r="J14" s="20">
        <v>23767.93</v>
      </c>
      <c r="K14" s="91">
        <f>L14/1.18/820.5</f>
        <v>22.470000722998588</v>
      </c>
      <c r="L14" s="22">
        <v>21755.23</v>
      </c>
      <c r="M14" s="89">
        <f t="shared" si="4"/>
        <v>414.52646615960776</v>
      </c>
      <c r="N14" s="20">
        <v>23620.63</v>
      </c>
      <c r="O14" s="93">
        <f>P14/1.18/820.5</f>
        <v>21.67000278870883</v>
      </c>
      <c r="P14" s="34">
        <v>20980.68</v>
      </c>
      <c r="Q14" s="89">
        <f t="shared" si="6"/>
        <v>401.3793781215889</v>
      </c>
      <c r="R14" s="20">
        <v>22871.48</v>
      </c>
      <c r="S14" s="93">
        <f>T14/1.18/820.5</f>
        <v>22.470000722998588</v>
      </c>
      <c r="T14" s="34">
        <v>21755.23</v>
      </c>
      <c r="U14" s="89">
        <f t="shared" si="8"/>
        <v>215.1945695322399</v>
      </c>
      <c r="V14" s="20">
        <v>12262.26</v>
      </c>
      <c r="W14" s="93">
        <f>X14/1.18/820.5</f>
        <v>10.909997004720148</v>
      </c>
      <c r="X14" s="34">
        <v>10562.95</v>
      </c>
      <c r="Y14" s="89">
        <f t="shared" si="10"/>
        <v>253.9679057670641</v>
      </c>
      <c r="Z14" s="20">
        <v>14471.65</v>
      </c>
      <c r="AA14" s="93">
        <f>AB14/1.18/820.5</f>
        <v>15.410002168995756</v>
      </c>
      <c r="AB14" s="34">
        <v>14919.81</v>
      </c>
      <c r="AC14" s="89">
        <f t="shared" si="12"/>
        <v>370.0037906574334</v>
      </c>
      <c r="AD14" s="20">
        <v>21083.63</v>
      </c>
      <c r="AE14" s="93">
        <f>AF14/1.18/820.5</f>
        <v>0</v>
      </c>
      <c r="AF14" s="34">
        <v>0</v>
      </c>
      <c r="AG14" s="89">
        <f t="shared" si="14"/>
        <v>239.31525985307692</v>
      </c>
      <c r="AH14" s="20">
        <v>13636.71</v>
      </c>
      <c r="AI14" s="93">
        <f>AJ14/1.18/820.5</f>
        <v>19.050000516427563</v>
      </c>
      <c r="AJ14" s="34">
        <v>18444.02</v>
      </c>
      <c r="AK14" s="89">
        <f t="shared" si="16"/>
        <v>407.3389584817715</v>
      </c>
      <c r="AL14" s="20">
        <v>23211.07</v>
      </c>
      <c r="AM14" s="93">
        <f>AN14/1.18/820.5</f>
        <v>46.639998347431806</v>
      </c>
      <c r="AN14" s="34">
        <v>45156.38</v>
      </c>
      <c r="AO14" s="89">
        <f t="shared" si="18"/>
        <v>346.0900070548347</v>
      </c>
      <c r="AP14" s="20">
        <v>19720.97</v>
      </c>
      <c r="AQ14" s="91">
        <f t="shared" si="19"/>
        <v>6806.088743502357</v>
      </c>
      <c r="AR14" s="20">
        <v>387825.91</v>
      </c>
      <c r="AS14" s="89">
        <f t="shared" si="20"/>
        <v>403.4607298419507</v>
      </c>
      <c r="AT14" s="20">
        <v>22990.08</v>
      </c>
      <c r="AU14" s="91">
        <f t="shared" si="21"/>
        <v>740.6400595273612</v>
      </c>
      <c r="AV14" s="20">
        <v>42203.3</v>
      </c>
      <c r="AW14" s="89">
        <f t="shared" si="22"/>
        <v>310.7968804293271</v>
      </c>
      <c r="AX14" s="20">
        <v>17709.89</v>
      </c>
      <c r="AY14" s="91">
        <v>224.26</v>
      </c>
      <c r="AZ14" s="20">
        <v>12778.83</v>
      </c>
      <c r="BA14" s="89">
        <f t="shared" si="23"/>
        <v>4178.639294376139</v>
      </c>
      <c r="BB14" s="20">
        <f t="shared" si="24"/>
        <v>238108.06000000003</v>
      </c>
      <c r="BC14" s="27">
        <f t="shared" si="25"/>
        <v>5.344091941823535</v>
      </c>
      <c r="BD14" s="26">
        <f t="shared" si="26"/>
        <v>7952.0088094334205</v>
      </c>
      <c r="BE14" s="20">
        <f t="shared" si="27"/>
        <v>618069.7999999999</v>
      </c>
      <c r="BF14" s="94">
        <f t="shared" si="28"/>
        <v>-3773.369515057281</v>
      </c>
      <c r="BG14" s="29">
        <f t="shared" si="29"/>
        <v>-379961.7399999999</v>
      </c>
      <c r="BH14" s="30">
        <v>12</v>
      </c>
      <c r="BI14" s="30"/>
    </row>
    <row r="15" spans="1:61" ht="12.75">
      <c r="A15" s="15">
        <v>10</v>
      </c>
      <c r="B15" s="16" t="s">
        <v>34</v>
      </c>
      <c r="C15" s="88">
        <v>195</v>
      </c>
      <c r="D15" s="32"/>
      <c r="E15" s="89">
        <f t="shared" si="0"/>
        <v>642.5638181747985</v>
      </c>
      <c r="F15" s="90">
        <v>36614.7</v>
      </c>
      <c r="G15" s="91">
        <f>H15/1.18/48.29</f>
        <v>745.2599232742858</v>
      </c>
      <c r="H15" s="92">
        <v>42466.55</v>
      </c>
      <c r="I15" s="89">
        <f t="shared" si="2"/>
        <v>619.6840416831924</v>
      </c>
      <c r="J15" s="20">
        <v>35310.96</v>
      </c>
      <c r="K15" s="91">
        <f>L15/1.18/48.29</f>
        <v>636.3281866968983</v>
      </c>
      <c r="L15" s="22">
        <v>36259.38</v>
      </c>
      <c r="M15" s="89">
        <f t="shared" si="4"/>
        <v>613.3643488668391</v>
      </c>
      <c r="N15" s="20">
        <v>34950.85</v>
      </c>
      <c r="O15" s="91">
        <f>P15/1.18/48.29</f>
        <v>820.5658960166509</v>
      </c>
      <c r="P15" s="20">
        <v>46757.65</v>
      </c>
      <c r="Q15" s="89">
        <f t="shared" si="6"/>
        <v>599.4480732579649</v>
      </c>
      <c r="R15" s="20">
        <v>34157.87</v>
      </c>
      <c r="S15" s="91">
        <f>T15/1.18/48.29</f>
        <v>732.6900330278578</v>
      </c>
      <c r="T15" s="20">
        <v>41750.29</v>
      </c>
      <c r="U15" s="89">
        <f t="shared" si="8"/>
        <v>394.4224687709496</v>
      </c>
      <c r="V15" s="20">
        <v>22475.06</v>
      </c>
      <c r="W15" s="91">
        <f>X15/1.18/48.29</f>
        <v>533.0399668668463</v>
      </c>
      <c r="X15" s="20">
        <v>30373.79</v>
      </c>
      <c r="Y15" s="89">
        <f t="shared" si="10"/>
        <v>400.70583445356624</v>
      </c>
      <c r="Z15" s="20">
        <v>22833.1</v>
      </c>
      <c r="AA15" s="91">
        <f>AB15/1.18/48.29</f>
        <v>368.0765221420023</v>
      </c>
      <c r="AB15" s="20">
        <v>20973.81</v>
      </c>
      <c r="AC15" s="89">
        <f t="shared" si="12"/>
        <v>575.0594045157962</v>
      </c>
      <c r="AD15" s="20">
        <v>32768.15</v>
      </c>
      <c r="AE15" s="93">
        <f>AF15/1.18/48.29</f>
        <v>753.6100747250897</v>
      </c>
      <c r="AF15" s="34">
        <v>42942.36</v>
      </c>
      <c r="AG15" s="89">
        <f t="shared" si="14"/>
        <v>305.4973307453907</v>
      </c>
      <c r="AH15" s="20">
        <v>17407.91</v>
      </c>
      <c r="AI15" s="91">
        <f>AJ15/1.18/48.29</f>
        <v>279.81369620688565</v>
      </c>
      <c r="AJ15" s="20">
        <v>15944.4</v>
      </c>
      <c r="AK15" s="89">
        <f t="shared" si="16"/>
        <v>559.1249548104496</v>
      </c>
      <c r="AL15" s="20">
        <v>31860.17</v>
      </c>
      <c r="AM15" s="91">
        <f>AN15/1.18/48.29</f>
        <v>635.129917763793</v>
      </c>
      <c r="AN15" s="20">
        <v>36191.1</v>
      </c>
      <c r="AO15" s="89">
        <f t="shared" si="18"/>
        <v>577.6503890688672</v>
      </c>
      <c r="AP15" s="20">
        <v>32915.79</v>
      </c>
      <c r="AQ15" s="91">
        <f t="shared" si="19"/>
        <v>688.9000424694028</v>
      </c>
      <c r="AR15" s="20">
        <v>39255.04</v>
      </c>
      <c r="AS15" s="89">
        <f t="shared" si="20"/>
        <v>587.5959510162824</v>
      </c>
      <c r="AT15" s="20">
        <v>33482.51</v>
      </c>
      <c r="AU15" s="91">
        <f t="shared" si="21"/>
        <v>734.5799214491543</v>
      </c>
      <c r="AV15" s="20">
        <v>41857.98</v>
      </c>
      <c r="AW15" s="89">
        <f t="shared" si="22"/>
        <v>607.0267557237173</v>
      </c>
      <c r="AX15" s="20">
        <v>34589.72</v>
      </c>
      <c r="AY15" s="91">
        <v>707.97</v>
      </c>
      <c r="AZ15" s="20">
        <v>40341.69</v>
      </c>
      <c r="BA15" s="89">
        <f t="shared" si="23"/>
        <v>6482.143371087815</v>
      </c>
      <c r="BB15" s="20">
        <f t="shared" si="24"/>
        <v>369366.79000000004</v>
      </c>
      <c r="BC15" s="27">
        <f t="shared" si="25"/>
        <v>3.263232555828576</v>
      </c>
      <c r="BD15" s="26">
        <f t="shared" si="26"/>
        <v>7635.964180638867</v>
      </c>
      <c r="BE15" s="20">
        <f t="shared" si="27"/>
        <v>435114.04</v>
      </c>
      <c r="BF15" s="94">
        <f t="shared" si="28"/>
        <v>-1153.8208095510527</v>
      </c>
      <c r="BG15" s="29">
        <f t="shared" si="29"/>
        <v>-65747.24999999994</v>
      </c>
      <c r="BH15" s="30">
        <v>12</v>
      </c>
      <c r="BI15" s="30"/>
    </row>
    <row r="16" spans="1:61" ht="12.75">
      <c r="A16" s="15">
        <v>11</v>
      </c>
      <c r="B16" s="16" t="s">
        <v>35</v>
      </c>
      <c r="C16" s="88">
        <v>203</v>
      </c>
      <c r="D16" s="18"/>
      <c r="E16" s="89">
        <f t="shared" si="0"/>
        <v>675.7482161095922</v>
      </c>
      <c r="F16" s="90">
        <v>38505.62</v>
      </c>
      <c r="G16" s="93">
        <f>H16/1.18/48.29</f>
        <v>759.2400784806483</v>
      </c>
      <c r="H16" s="95">
        <v>43263.17</v>
      </c>
      <c r="I16" s="89">
        <f t="shared" si="2"/>
        <v>635.0928886564577</v>
      </c>
      <c r="J16" s="20">
        <v>36188.99</v>
      </c>
      <c r="K16" s="91">
        <f>L16/1.18/48.29</f>
        <v>342.6856105941856</v>
      </c>
      <c r="L16" s="22">
        <v>19526.98</v>
      </c>
      <c r="M16" s="89">
        <f t="shared" si="4"/>
        <v>643.4140836963122</v>
      </c>
      <c r="N16" s="20">
        <v>36663.15</v>
      </c>
      <c r="O16" s="91">
        <f>P16/1.18/48.29</f>
        <v>711.6515332858331</v>
      </c>
      <c r="P16" s="20">
        <v>40551.47</v>
      </c>
      <c r="Q16" s="89">
        <f t="shared" si="6"/>
        <v>660.5573319387458</v>
      </c>
      <c r="R16" s="20">
        <v>37640.01</v>
      </c>
      <c r="S16" s="91">
        <f>T16/1.18/48.29</f>
        <v>655.330085535483</v>
      </c>
      <c r="T16" s="20">
        <v>37342.15</v>
      </c>
      <c r="U16" s="89">
        <f t="shared" si="8"/>
        <v>391.2363860995188</v>
      </c>
      <c r="V16" s="20">
        <v>22293.51</v>
      </c>
      <c r="W16" s="91">
        <f>X16/1.18/48.29</f>
        <v>433.0899824857587</v>
      </c>
      <c r="X16" s="20">
        <v>24678.42</v>
      </c>
      <c r="Y16" s="89">
        <f t="shared" si="10"/>
        <v>550.3143086788506</v>
      </c>
      <c r="Z16" s="20">
        <v>31358.12</v>
      </c>
      <c r="AA16" s="93">
        <f>AB16/1.18/48.29</f>
        <v>713.9699765891805</v>
      </c>
      <c r="AB16" s="34">
        <v>40683.58</v>
      </c>
      <c r="AC16" s="89">
        <f t="shared" si="12"/>
        <v>606.5271260147906</v>
      </c>
      <c r="AD16" s="20">
        <v>34561.25</v>
      </c>
      <c r="AE16" s="93">
        <f>AF16/1.18/48.29</f>
        <v>761.689966340366</v>
      </c>
      <c r="AF16" s="34">
        <v>43402.77</v>
      </c>
      <c r="AG16" s="89">
        <f t="shared" si="14"/>
        <v>294.0444559880103</v>
      </c>
      <c r="AH16" s="20">
        <v>16755.3</v>
      </c>
      <c r="AI16" s="91">
        <f>AJ16/1.18/48.29</f>
        <v>233.15631899084278</v>
      </c>
      <c r="AJ16" s="20">
        <v>13285.76</v>
      </c>
      <c r="AK16" s="89">
        <f t="shared" si="16"/>
        <v>590.7843151019091</v>
      </c>
      <c r="AL16" s="20">
        <v>33664.19</v>
      </c>
      <c r="AM16" s="91">
        <f>AN16/1.18/48.29</f>
        <v>539.7099445089871</v>
      </c>
      <c r="AN16" s="20">
        <v>30753.86</v>
      </c>
      <c r="AO16" s="89">
        <f t="shared" si="18"/>
        <v>604.4220826854703</v>
      </c>
      <c r="AP16" s="20">
        <v>34441.3</v>
      </c>
      <c r="AQ16" s="91">
        <f t="shared" si="19"/>
        <v>566.5999206769834</v>
      </c>
      <c r="AR16" s="20">
        <v>32286.11</v>
      </c>
      <c r="AS16" s="89">
        <f t="shared" si="20"/>
        <v>633.247751052083</v>
      </c>
      <c r="AT16" s="20">
        <v>36083.85</v>
      </c>
      <c r="AU16" s="91">
        <f t="shared" si="21"/>
        <v>693.0299286443837</v>
      </c>
      <c r="AV16" s="20">
        <v>39490.37</v>
      </c>
      <c r="AW16" s="89">
        <f t="shared" si="22"/>
        <v>643.6130932115643</v>
      </c>
      <c r="AX16" s="20">
        <v>36674.49</v>
      </c>
      <c r="AY16" s="91">
        <v>583.81</v>
      </c>
      <c r="AZ16" s="20">
        <v>33266.78</v>
      </c>
      <c r="BA16" s="89">
        <f t="shared" si="23"/>
        <v>6929.0020392333045</v>
      </c>
      <c r="BB16" s="20">
        <f t="shared" si="24"/>
        <v>394829.78</v>
      </c>
      <c r="BC16" s="27">
        <f t="shared" si="25"/>
        <v>2.8710851174600376</v>
      </c>
      <c r="BD16" s="26">
        <f t="shared" si="26"/>
        <v>6993.963346132652</v>
      </c>
      <c r="BE16" s="20">
        <f t="shared" si="27"/>
        <v>398531.4199999999</v>
      </c>
      <c r="BF16" s="94">
        <f t="shared" si="28"/>
        <v>-64.96130689934762</v>
      </c>
      <c r="BG16" s="29">
        <f t="shared" si="29"/>
        <v>-3701.6399999998976</v>
      </c>
      <c r="BH16" s="30">
        <v>12</v>
      </c>
      <c r="BI16" s="30"/>
    </row>
    <row r="17" spans="1:61" ht="12.75">
      <c r="A17" s="15">
        <v>12</v>
      </c>
      <c r="B17" s="16" t="s">
        <v>36</v>
      </c>
      <c r="C17" s="88">
        <v>229</v>
      </c>
      <c r="D17" s="32"/>
      <c r="E17" s="89">
        <f t="shared" si="0"/>
        <v>714.873592104201</v>
      </c>
      <c r="F17" s="90">
        <v>40735.07</v>
      </c>
      <c r="G17" s="91">
        <f>H17/1.18/48.29</f>
        <v>590.3699751852333</v>
      </c>
      <c r="H17" s="92">
        <v>33640.58</v>
      </c>
      <c r="I17" s="89">
        <f t="shared" si="2"/>
        <v>693.1776940869254</v>
      </c>
      <c r="J17" s="20">
        <v>39498.79</v>
      </c>
      <c r="K17" s="91">
        <f>L17/1.18/48.29</f>
        <v>533.0232949938753</v>
      </c>
      <c r="L17" s="22">
        <v>30372.84</v>
      </c>
      <c r="M17" s="89">
        <f t="shared" si="4"/>
        <v>688.2177241313956</v>
      </c>
      <c r="N17" s="20">
        <v>39216.16</v>
      </c>
      <c r="O17" s="91">
        <f>P17/1.18/48.29</f>
        <v>681.1170856864074</v>
      </c>
      <c r="P17" s="20">
        <v>38811.55</v>
      </c>
      <c r="Q17" s="89">
        <f t="shared" si="6"/>
        <v>706.7791345367501</v>
      </c>
      <c r="R17" s="20">
        <v>40273.83</v>
      </c>
      <c r="S17" s="91">
        <f>T17/1.18/48.29</f>
        <v>566.4800586849929</v>
      </c>
      <c r="T17" s="20">
        <v>32279.28</v>
      </c>
      <c r="U17" s="89">
        <f t="shared" si="8"/>
        <v>427.51473267090427</v>
      </c>
      <c r="V17" s="20">
        <v>24360.73</v>
      </c>
      <c r="W17" s="91">
        <f>X17/1.18/48.29</f>
        <v>376.0300585094995</v>
      </c>
      <c r="X17" s="20">
        <v>21427.02</v>
      </c>
      <c r="Y17" s="89">
        <f t="shared" si="10"/>
        <v>662.5602381094448</v>
      </c>
      <c r="Z17" s="20">
        <v>37754.14</v>
      </c>
      <c r="AA17" s="91">
        <f>AB17/1.18/48.29</f>
        <v>398.4509197609079</v>
      </c>
      <c r="AB17" s="20">
        <v>22704.61</v>
      </c>
      <c r="AC17" s="89">
        <f t="shared" si="12"/>
        <v>696.1323009641609</v>
      </c>
      <c r="AD17" s="20">
        <v>39667.15</v>
      </c>
      <c r="AE17" s="91">
        <f>AF17/1.18/48.29</f>
        <v>359.58000919585413</v>
      </c>
      <c r="AF17" s="20">
        <v>20489.66</v>
      </c>
      <c r="AG17" s="89">
        <f t="shared" si="14"/>
        <v>349.66340365938834</v>
      </c>
      <c r="AH17" s="20">
        <v>19924.59</v>
      </c>
      <c r="AI17" s="91">
        <f>AJ17/1.18/48.29</f>
        <v>207.1399489665194</v>
      </c>
      <c r="AJ17" s="20">
        <v>11803.29</v>
      </c>
      <c r="AK17" s="89">
        <f t="shared" si="16"/>
        <v>665.8484579394969</v>
      </c>
      <c r="AL17" s="20">
        <v>37941.51</v>
      </c>
      <c r="AM17" s="91">
        <f>AN17/1.18/48.29</f>
        <v>404.2299174128062</v>
      </c>
      <c r="AN17" s="20">
        <v>23033.91</v>
      </c>
      <c r="AO17" s="89">
        <f t="shared" si="18"/>
        <v>739.9449301711765</v>
      </c>
      <c r="AP17" s="20">
        <v>42163.69</v>
      </c>
      <c r="AQ17" s="91">
        <f t="shared" si="19"/>
        <v>465.7600092660515</v>
      </c>
      <c r="AR17" s="20">
        <v>26540.03</v>
      </c>
      <c r="AS17" s="89">
        <f t="shared" si="20"/>
        <v>740.8171323676517</v>
      </c>
      <c r="AT17" s="20">
        <v>42213.39</v>
      </c>
      <c r="AU17" s="91">
        <f t="shared" si="21"/>
        <v>536.5099978589806</v>
      </c>
      <c r="AV17" s="20">
        <v>30571.52</v>
      </c>
      <c r="AW17" s="89">
        <f t="shared" si="22"/>
        <v>726.0598923874472</v>
      </c>
      <c r="AX17" s="20">
        <v>41372.49</v>
      </c>
      <c r="AY17" s="91">
        <v>539.9</v>
      </c>
      <c r="AZ17" s="20">
        <v>30764.69</v>
      </c>
      <c r="BA17" s="89">
        <f t="shared" si="23"/>
        <v>7811.589233128943</v>
      </c>
      <c r="BB17" s="20">
        <f t="shared" si="24"/>
        <v>445121.54000000004</v>
      </c>
      <c r="BC17" s="27">
        <f t="shared" si="25"/>
        <v>2.0591671308301045</v>
      </c>
      <c r="BD17" s="26">
        <f t="shared" si="26"/>
        <v>5658.5912755211275</v>
      </c>
      <c r="BE17" s="20">
        <f t="shared" si="27"/>
        <v>322438.98000000004</v>
      </c>
      <c r="BF17" s="94">
        <f t="shared" si="28"/>
        <v>2152.997957607816</v>
      </c>
      <c r="BG17" s="29">
        <f t="shared" si="29"/>
        <v>122682.56</v>
      </c>
      <c r="BH17" s="30">
        <v>12</v>
      </c>
      <c r="BI17" s="30"/>
    </row>
    <row r="18" spans="1:61" ht="12.75">
      <c r="A18" s="15">
        <v>13</v>
      </c>
      <c r="B18" s="100" t="s">
        <v>213</v>
      </c>
      <c r="C18" s="88">
        <v>122</v>
      </c>
      <c r="D18" s="32"/>
      <c r="E18" s="89"/>
      <c r="F18" s="90"/>
      <c r="G18" s="91"/>
      <c r="H18" s="92"/>
      <c r="I18" s="89"/>
      <c r="J18" s="20"/>
      <c r="K18" s="91"/>
      <c r="L18" s="22"/>
      <c r="M18" s="89"/>
      <c r="N18" s="20"/>
      <c r="O18" s="91"/>
      <c r="P18" s="20"/>
      <c r="Q18" s="89"/>
      <c r="R18" s="20"/>
      <c r="S18" s="91"/>
      <c r="T18" s="20"/>
      <c r="U18" s="89"/>
      <c r="V18" s="20"/>
      <c r="W18" s="91"/>
      <c r="X18" s="20"/>
      <c r="Y18" s="89"/>
      <c r="Z18" s="20"/>
      <c r="AA18" s="91"/>
      <c r="AB18" s="20"/>
      <c r="AC18" s="89"/>
      <c r="AD18" s="20"/>
      <c r="AE18" s="91"/>
      <c r="AF18" s="20"/>
      <c r="AG18" s="89"/>
      <c r="AH18" s="20"/>
      <c r="AI18" s="91"/>
      <c r="AJ18" s="20"/>
      <c r="AK18" s="89"/>
      <c r="AL18" s="20"/>
      <c r="AM18" s="91"/>
      <c r="AN18" s="20"/>
      <c r="AO18" s="89"/>
      <c r="AP18" s="20"/>
      <c r="AQ18" s="91"/>
      <c r="AR18" s="20"/>
      <c r="AS18" s="89">
        <f t="shared" si="20"/>
        <v>401.6729785792757</v>
      </c>
      <c r="AT18" s="20">
        <v>22888.21</v>
      </c>
      <c r="AU18" s="91">
        <f>AV18/1.18/820.5</f>
        <v>25.969995558722978</v>
      </c>
      <c r="AV18" s="20">
        <v>25143.89</v>
      </c>
      <c r="AW18" s="89">
        <f t="shared" si="22"/>
        <v>352.5908090596713</v>
      </c>
      <c r="AX18" s="20">
        <v>20091.4</v>
      </c>
      <c r="AY18" s="91">
        <v>25.97</v>
      </c>
      <c r="AZ18" s="20">
        <v>25143.89</v>
      </c>
      <c r="BA18" s="89">
        <f t="shared" si="23"/>
        <v>754.263787638947</v>
      </c>
      <c r="BB18" s="20">
        <f t="shared" si="24"/>
        <v>42979.61</v>
      </c>
      <c r="BC18" s="27">
        <f t="shared" si="25"/>
        <v>0.21286883425706138</v>
      </c>
      <c r="BD18" s="26">
        <f t="shared" si="26"/>
        <v>51.93999555872298</v>
      </c>
      <c r="BE18" s="20">
        <f t="shared" si="27"/>
        <v>50287.78</v>
      </c>
      <c r="BF18" s="94">
        <f t="shared" si="28"/>
        <v>702.3237920802239</v>
      </c>
      <c r="BG18" s="29">
        <f t="shared" si="29"/>
        <v>-7308.169999999998</v>
      </c>
      <c r="BH18" s="43">
        <v>2</v>
      </c>
      <c r="BI18" s="44">
        <v>40483</v>
      </c>
    </row>
    <row r="19" spans="1:61" ht="12.75">
      <c r="A19" s="15">
        <v>14</v>
      </c>
      <c r="B19" s="16" t="s">
        <v>38</v>
      </c>
      <c r="C19" s="88">
        <v>169</v>
      </c>
      <c r="D19" s="18"/>
      <c r="E19" s="89">
        <f aca="true" t="shared" si="30" ref="E19:E60">F19/1.18/48.29</f>
        <v>557.9861781398401</v>
      </c>
      <c r="F19" s="90">
        <v>31795.28</v>
      </c>
      <c r="G19" s="91">
        <f aca="true" t="shared" si="31" ref="G19:G31">H19/1.18/48.29</f>
        <v>649.4199943140138</v>
      </c>
      <c r="H19" s="92">
        <v>37005.38</v>
      </c>
      <c r="I19" s="89">
        <f aca="true" t="shared" si="32" ref="I19:I60">J19/1.18/48.29</f>
        <v>544.2954115495717</v>
      </c>
      <c r="J19" s="20">
        <v>31015.15</v>
      </c>
      <c r="K19" s="91">
        <f aca="true" t="shared" si="33" ref="K19:K31">L19/1.18/48.29</f>
        <v>600.9185324539945</v>
      </c>
      <c r="L19" s="22">
        <v>34241.66</v>
      </c>
      <c r="M19" s="89">
        <f aca="true" t="shared" si="34" ref="M19:M60">N19/1.18/48.29</f>
        <v>528.4752080474254</v>
      </c>
      <c r="N19" s="20">
        <v>30113.68</v>
      </c>
      <c r="O19" s="93">
        <f aca="true" t="shared" si="35" ref="O19:O31">P19/1.18/48.29</f>
        <v>427.55456967263467</v>
      </c>
      <c r="P19" s="34">
        <v>24363</v>
      </c>
      <c r="Q19" s="89">
        <f aca="true" t="shared" si="36" ref="Q19:Q60">R19/1.18/48.29</f>
        <v>548.8159460322698</v>
      </c>
      <c r="R19" s="20">
        <v>31272.74</v>
      </c>
      <c r="S19" s="91">
        <f aca="true" t="shared" si="37" ref="S19:S31">T19/1.18/48.29</f>
        <v>717.4300044575324</v>
      </c>
      <c r="T19" s="20">
        <v>40880.74</v>
      </c>
      <c r="U19" s="89">
        <f aca="true" t="shared" si="38" ref="U19:U60">V19/1.18/48.29</f>
        <v>307.90334525518495</v>
      </c>
      <c r="V19" s="20">
        <v>17545.01</v>
      </c>
      <c r="W19" s="91">
        <f aca="true" t="shared" si="39" ref="W19:W31">X19/1.18/48.29</f>
        <v>463.2099146751091</v>
      </c>
      <c r="X19" s="20">
        <v>26394.72</v>
      </c>
      <c r="Y19" s="89">
        <f aca="true" t="shared" si="40" ref="Y19:Y60">Z19/1.18/48.29</f>
        <v>503.07675028342186</v>
      </c>
      <c r="Z19" s="20">
        <v>28666.42</v>
      </c>
      <c r="AA19" s="93">
        <f aca="true" t="shared" si="41" ref="AA19:AA31">AB19/1.18/48.29</f>
        <v>579.250011407071</v>
      </c>
      <c r="AB19" s="34">
        <v>33006.94</v>
      </c>
      <c r="AC19" s="89">
        <f aca="true" t="shared" si="42" ref="AC19:AC60">AD19/1.18/48.29</f>
        <v>523.3164040700431</v>
      </c>
      <c r="AD19" s="20">
        <v>29819.72</v>
      </c>
      <c r="AE19" s="93">
        <f aca="true" t="shared" si="43" ref="AE19:AE31">AF19/1.18/48.29</f>
        <v>585.0100557718025</v>
      </c>
      <c r="AF19" s="34">
        <v>33335.16</v>
      </c>
      <c r="AG19" s="89">
        <f aca="true" t="shared" si="44" ref="AG19:AG60">AH19/1.18/48.29</f>
        <v>206.1529740866446</v>
      </c>
      <c r="AH19" s="20">
        <v>11747.05</v>
      </c>
      <c r="AI19" s="93">
        <f aca="true" t="shared" si="45" ref="AI19:AI31">AJ19/1.18/48.29</f>
        <v>380.3700102839132</v>
      </c>
      <c r="AJ19" s="34">
        <v>21674.32</v>
      </c>
      <c r="AK19" s="89">
        <f aca="true" t="shared" si="46" ref="AK19:AK60">AL19/1.18/48.29</f>
        <v>510.705974848286</v>
      </c>
      <c r="AL19" s="20">
        <v>29101.15</v>
      </c>
      <c r="AM19" s="93">
        <f aca="true" t="shared" si="47" ref="AM19:AM31">AN19/1.18/48.29</f>
        <v>661.4300606154203</v>
      </c>
      <c r="AN19" s="34">
        <v>37689.74</v>
      </c>
      <c r="AO19" s="89">
        <f aca="true" t="shared" si="48" ref="AO19:AO60">AP19/1.18/48.29</f>
        <v>512.8927981018634</v>
      </c>
      <c r="AP19" s="20">
        <v>29225.76</v>
      </c>
      <c r="AQ19" s="93">
        <f aca="true" t="shared" si="49" ref="AQ19:AQ31">AR19/1.18/48.29</f>
        <v>677.5600099680252</v>
      </c>
      <c r="AR19" s="34">
        <v>38608.86</v>
      </c>
      <c r="AS19" s="89">
        <f t="shared" si="20"/>
        <v>529.5815184390916</v>
      </c>
      <c r="AT19" s="20">
        <v>30176.72</v>
      </c>
      <c r="AU19" s="91">
        <f aca="true" t="shared" si="50" ref="AU19:AU31">AV19/1.18/48.29</f>
        <v>645.939960198097</v>
      </c>
      <c r="AV19" s="20">
        <v>36807.08</v>
      </c>
      <c r="AW19" s="89">
        <f t="shared" si="22"/>
        <v>517.0363727620205</v>
      </c>
      <c r="AX19" s="20">
        <v>29461.87</v>
      </c>
      <c r="AY19" s="91">
        <v>650.41</v>
      </c>
      <c r="AZ19" s="20">
        <v>37061.79</v>
      </c>
      <c r="BA19" s="89">
        <f t="shared" si="23"/>
        <v>5790.2388816156645</v>
      </c>
      <c r="BB19" s="20">
        <f t="shared" si="24"/>
        <v>329940.55000000005</v>
      </c>
      <c r="BC19" s="27">
        <f t="shared" si="25"/>
        <v>3.470662289850894</v>
      </c>
      <c r="BD19" s="26">
        <f t="shared" si="26"/>
        <v>7038.5031238176125</v>
      </c>
      <c r="BE19" s="20">
        <f t="shared" si="27"/>
        <v>401069.39</v>
      </c>
      <c r="BF19" s="94">
        <f t="shared" si="28"/>
        <v>-1248.264242201948</v>
      </c>
      <c r="BG19" s="29">
        <f t="shared" si="29"/>
        <v>-71128.83999999997</v>
      </c>
      <c r="BH19" s="30">
        <v>12</v>
      </c>
      <c r="BI19" s="30"/>
    </row>
    <row r="20" spans="1:61" ht="12.75">
      <c r="A20" s="15">
        <v>15</v>
      </c>
      <c r="B20" s="16" t="s">
        <v>39</v>
      </c>
      <c r="C20" s="88">
        <v>223</v>
      </c>
      <c r="D20" s="18"/>
      <c r="E20" s="89">
        <f t="shared" si="30"/>
        <v>620.072057589914</v>
      </c>
      <c r="F20" s="90">
        <v>35333.07</v>
      </c>
      <c r="G20" s="93">
        <f t="shared" si="31"/>
        <v>509.35994047263887</v>
      </c>
      <c r="H20" s="95">
        <v>29024.45</v>
      </c>
      <c r="I20" s="89">
        <f t="shared" si="32"/>
        <v>592.1140285913847</v>
      </c>
      <c r="J20" s="20">
        <v>33739.96</v>
      </c>
      <c r="K20" s="91">
        <f t="shared" si="33"/>
        <v>644.9070060475026</v>
      </c>
      <c r="L20" s="22">
        <v>36748.22</v>
      </c>
      <c r="M20" s="89">
        <f t="shared" si="34"/>
        <v>666.3254489998632</v>
      </c>
      <c r="N20" s="20">
        <v>37968.69</v>
      </c>
      <c r="O20" s="93">
        <f t="shared" si="35"/>
        <v>732.8234080116247</v>
      </c>
      <c r="P20" s="34">
        <v>41757.89</v>
      </c>
      <c r="Q20" s="89">
        <f t="shared" si="36"/>
        <v>696.0298128187399</v>
      </c>
      <c r="R20" s="20">
        <v>39661.31</v>
      </c>
      <c r="S20" s="91">
        <f t="shared" si="37"/>
        <v>765.4799218001411</v>
      </c>
      <c r="T20" s="20">
        <v>43618.73</v>
      </c>
      <c r="U20" s="89">
        <f t="shared" si="38"/>
        <v>579.1652480950193</v>
      </c>
      <c r="V20" s="20">
        <v>33002.11</v>
      </c>
      <c r="W20" s="91">
        <f t="shared" si="39"/>
        <v>879.526811811408</v>
      </c>
      <c r="X20" s="20">
        <v>50117.372696000006</v>
      </c>
      <c r="Y20" s="89">
        <f t="shared" si="40"/>
        <v>668.4680479167179</v>
      </c>
      <c r="Z20" s="20">
        <v>38090.78</v>
      </c>
      <c r="AA20" s="91">
        <f t="shared" si="41"/>
        <v>812.2962960363062</v>
      </c>
      <c r="AB20" s="20">
        <v>46286.43</v>
      </c>
      <c r="AC20" s="89">
        <f t="shared" si="42"/>
        <v>658.4835264345708</v>
      </c>
      <c r="AD20" s="20">
        <v>37521.84</v>
      </c>
      <c r="AE20" s="91">
        <f t="shared" si="43"/>
        <v>771.5300567545656</v>
      </c>
      <c r="AF20" s="20">
        <v>43963.48</v>
      </c>
      <c r="AG20" s="89">
        <f t="shared" si="44"/>
        <v>428.29058899094804</v>
      </c>
      <c r="AH20" s="20">
        <v>24404.94</v>
      </c>
      <c r="AI20" s="91">
        <f t="shared" si="45"/>
        <v>544.7945147782992</v>
      </c>
      <c r="AJ20" s="20">
        <v>31043.59</v>
      </c>
      <c r="AK20" s="89">
        <f t="shared" si="46"/>
        <v>648.6627402943376</v>
      </c>
      <c r="AL20" s="20">
        <v>36962.23</v>
      </c>
      <c r="AM20" s="91">
        <f t="shared" si="47"/>
        <v>883.8000287809177</v>
      </c>
      <c r="AN20" s="20">
        <v>50360.87</v>
      </c>
      <c r="AO20" s="89">
        <f t="shared" si="48"/>
        <v>653.5912969313224</v>
      </c>
      <c r="AP20" s="20">
        <v>37243.07</v>
      </c>
      <c r="AQ20" s="93">
        <f t="shared" si="49"/>
        <v>790.0800600889402</v>
      </c>
      <c r="AR20" s="34">
        <v>45020.5</v>
      </c>
      <c r="AS20" s="89">
        <f t="shared" si="20"/>
        <v>497.6690966652744</v>
      </c>
      <c r="AT20" s="20">
        <v>28358.28</v>
      </c>
      <c r="AU20" s="93">
        <f t="shared" si="50"/>
        <v>715.5299374190538</v>
      </c>
      <c r="AV20" s="34">
        <v>40772.47</v>
      </c>
      <c r="AW20" s="89">
        <f t="shared" si="22"/>
        <v>634.5416638880213</v>
      </c>
      <c r="AX20" s="20">
        <v>36157.58</v>
      </c>
      <c r="AY20" s="91">
        <v>982.1</v>
      </c>
      <c r="AZ20" s="20">
        <v>55962.22</v>
      </c>
      <c r="BA20" s="89">
        <f t="shared" si="23"/>
        <v>7343.413557216115</v>
      </c>
      <c r="BB20" s="20">
        <f t="shared" si="24"/>
        <v>418443.86000000004</v>
      </c>
      <c r="BC20" s="27">
        <f t="shared" si="25"/>
        <v>3.375272041106651</v>
      </c>
      <c r="BD20" s="26">
        <f t="shared" si="26"/>
        <v>9032.227982001397</v>
      </c>
      <c r="BE20" s="20">
        <f t="shared" si="27"/>
        <v>514676.222696</v>
      </c>
      <c r="BF20" s="94">
        <f t="shared" si="28"/>
        <v>-1688.8144247852824</v>
      </c>
      <c r="BG20" s="29">
        <f t="shared" si="29"/>
        <v>-96232.36269599997</v>
      </c>
      <c r="BH20" s="30">
        <v>12</v>
      </c>
      <c r="BI20" s="30"/>
    </row>
    <row r="21" spans="1:61" ht="12.75">
      <c r="A21" s="15">
        <v>16</v>
      </c>
      <c r="B21" s="16" t="s">
        <v>40</v>
      </c>
      <c r="C21" s="88">
        <v>236</v>
      </c>
      <c r="D21" s="18"/>
      <c r="E21" s="89">
        <f t="shared" si="30"/>
        <v>785.3047091898874</v>
      </c>
      <c r="F21" s="90">
        <v>44748.39</v>
      </c>
      <c r="G21" s="101">
        <f t="shared" si="31"/>
        <v>2467.859963286781</v>
      </c>
      <c r="H21" s="102">
        <v>140624.09</v>
      </c>
      <c r="I21" s="89">
        <f t="shared" si="32"/>
        <v>654.7155076497572</v>
      </c>
      <c r="J21" s="20">
        <v>37307.13</v>
      </c>
      <c r="K21" s="91">
        <f t="shared" si="33"/>
        <v>489.4117812229082</v>
      </c>
      <c r="L21" s="22">
        <v>27887.76</v>
      </c>
      <c r="M21" s="89">
        <f t="shared" si="34"/>
        <v>738.3477647405682</v>
      </c>
      <c r="N21" s="20">
        <v>42072.68</v>
      </c>
      <c r="O21" s="93">
        <f t="shared" si="35"/>
        <v>842.6945607575699</v>
      </c>
      <c r="P21" s="34">
        <v>48018.59</v>
      </c>
      <c r="Q21" s="89">
        <f t="shared" si="36"/>
        <v>767.6737647897063</v>
      </c>
      <c r="R21" s="20">
        <v>43743.74</v>
      </c>
      <c r="S21" s="93">
        <f t="shared" si="37"/>
        <v>982.8600861321606</v>
      </c>
      <c r="T21" s="34">
        <v>56005.53</v>
      </c>
      <c r="U21" s="89">
        <f t="shared" si="38"/>
        <v>636.5112263127784</v>
      </c>
      <c r="V21" s="20">
        <v>36269.81</v>
      </c>
      <c r="W21" s="93">
        <f t="shared" si="39"/>
        <v>816.5999206769834</v>
      </c>
      <c r="X21" s="34">
        <v>46531.66</v>
      </c>
      <c r="Y21" s="89">
        <f t="shared" si="40"/>
        <v>701.8198665548189</v>
      </c>
      <c r="Z21" s="20">
        <v>39991.24</v>
      </c>
      <c r="AA21" s="93">
        <f t="shared" si="41"/>
        <v>751.8800607909136</v>
      </c>
      <c r="AB21" s="34">
        <v>42843.78</v>
      </c>
      <c r="AC21" s="89">
        <f t="shared" si="42"/>
        <v>748.7731256427446</v>
      </c>
      <c r="AD21" s="20">
        <v>42666.74</v>
      </c>
      <c r="AE21" s="93">
        <f t="shared" si="43"/>
        <v>-796.3000726542675</v>
      </c>
      <c r="AF21" s="34">
        <v>-45374.93</v>
      </c>
      <c r="AG21" s="89">
        <f t="shared" si="44"/>
        <v>481.63180782770763</v>
      </c>
      <c r="AH21" s="20">
        <v>27444.44</v>
      </c>
      <c r="AI21" s="93">
        <f t="shared" si="45"/>
        <v>558.8499566531303</v>
      </c>
      <c r="AJ21" s="34">
        <v>31844.5</v>
      </c>
      <c r="AK21" s="89">
        <f t="shared" si="46"/>
        <v>708.4240341720748</v>
      </c>
      <c r="AL21" s="20">
        <v>40367.56</v>
      </c>
      <c r="AM21" s="93">
        <f t="shared" si="47"/>
        <v>880.3800134076957</v>
      </c>
      <c r="AN21" s="34">
        <v>50165.99</v>
      </c>
      <c r="AO21" s="89">
        <f t="shared" si="48"/>
        <v>749.011445679528</v>
      </c>
      <c r="AP21" s="20">
        <v>42680.32</v>
      </c>
      <c r="AQ21" s="93">
        <f t="shared" si="49"/>
        <v>880.1199321893504</v>
      </c>
      <c r="AR21" s="34">
        <v>50151.17</v>
      </c>
      <c r="AS21" s="89">
        <f t="shared" si="20"/>
        <v>737.0391104590557</v>
      </c>
      <c r="AT21" s="20">
        <v>41998.11</v>
      </c>
      <c r="AU21" s="91">
        <f t="shared" si="50"/>
        <v>549.8899656383924</v>
      </c>
      <c r="AV21" s="20">
        <v>31333.94</v>
      </c>
      <c r="AW21" s="89">
        <f t="shared" si="22"/>
        <v>739.9182551744229</v>
      </c>
      <c r="AX21" s="20">
        <v>42162.17</v>
      </c>
      <c r="AY21" s="91">
        <v>821.83</v>
      </c>
      <c r="AZ21" s="20">
        <v>46829.68</v>
      </c>
      <c r="BA21" s="89">
        <f t="shared" si="23"/>
        <v>8449.17061819305</v>
      </c>
      <c r="BB21" s="20">
        <f t="shared" si="24"/>
        <v>481452.33</v>
      </c>
      <c r="BC21" s="27">
        <f t="shared" si="25"/>
        <v>3.2648574039906837</v>
      </c>
      <c r="BD21" s="26">
        <f t="shared" si="26"/>
        <v>9246.076168101616</v>
      </c>
      <c r="BE21" s="20">
        <f t="shared" si="27"/>
        <v>526861.76</v>
      </c>
      <c r="BF21" s="94">
        <f t="shared" si="28"/>
        <v>-796.9055499085662</v>
      </c>
      <c r="BG21" s="29">
        <f t="shared" si="29"/>
        <v>-45409.42999999999</v>
      </c>
      <c r="BH21" s="30">
        <v>12</v>
      </c>
      <c r="BI21" s="30"/>
    </row>
    <row r="22" spans="1:61" ht="12.75">
      <c r="A22" s="15">
        <v>17</v>
      </c>
      <c r="B22" s="16" t="s">
        <v>41</v>
      </c>
      <c r="C22" s="88">
        <v>160</v>
      </c>
      <c r="D22" s="18"/>
      <c r="E22" s="89">
        <f t="shared" si="30"/>
        <v>490.9978905693357</v>
      </c>
      <c r="F22" s="90">
        <v>27978.14</v>
      </c>
      <c r="G22" s="93">
        <f t="shared" si="31"/>
        <v>670.4100578777233</v>
      </c>
      <c r="H22" s="95">
        <v>38201.44</v>
      </c>
      <c r="I22" s="89">
        <f t="shared" si="32"/>
        <v>498.7183717020403</v>
      </c>
      <c r="J22" s="20">
        <v>28418.07</v>
      </c>
      <c r="K22" s="91">
        <f t="shared" si="33"/>
        <v>659.2732467331903</v>
      </c>
      <c r="L22" s="22">
        <v>37566.84</v>
      </c>
      <c r="M22" s="89">
        <f t="shared" si="34"/>
        <v>490.87100884135754</v>
      </c>
      <c r="N22" s="20">
        <v>27970.91</v>
      </c>
      <c r="O22" s="93">
        <f t="shared" si="35"/>
        <v>466.4389932294647</v>
      </c>
      <c r="P22" s="34">
        <v>26578.72</v>
      </c>
      <c r="Q22" s="89">
        <f t="shared" si="36"/>
        <v>483.73965905142313</v>
      </c>
      <c r="R22" s="20">
        <v>27564.55</v>
      </c>
      <c r="S22" s="93">
        <f t="shared" si="37"/>
        <v>947.3000340457196</v>
      </c>
      <c r="T22" s="34">
        <v>53979.24</v>
      </c>
      <c r="U22" s="89">
        <f t="shared" si="38"/>
        <v>290.4275370203327</v>
      </c>
      <c r="V22" s="20">
        <v>16549.2</v>
      </c>
      <c r="W22" s="93">
        <f t="shared" si="39"/>
        <v>613.0100276928586</v>
      </c>
      <c r="X22" s="34">
        <v>34930.66</v>
      </c>
      <c r="Y22" s="89">
        <f t="shared" si="40"/>
        <v>434.87317092004173</v>
      </c>
      <c r="Z22" s="20">
        <v>24780.03</v>
      </c>
      <c r="AA22" s="93">
        <f t="shared" si="41"/>
        <v>374.50923270775786</v>
      </c>
      <c r="AB22" s="34">
        <v>21340.36</v>
      </c>
      <c r="AC22" s="89">
        <f t="shared" si="42"/>
        <v>455.7526736419444</v>
      </c>
      <c r="AD22" s="20">
        <v>25969.79</v>
      </c>
      <c r="AE22" s="93">
        <f t="shared" si="43"/>
        <v>638.9500580883154</v>
      </c>
      <c r="AF22" s="34">
        <v>36408.78</v>
      </c>
      <c r="AG22" s="89">
        <f t="shared" si="44"/>
        <v>178.1233437810404</v>
      </c>
      <c r="AH22" s="20">
        <v>10149.86</v>
      </c>
      <c r="AI22" s="93">
        <f t="shared" si="45"/>
        <v>415.44991242879354</v>
      </c>
      <c r="AJ22" s="34">
        <v>23673.25</v>
      </c>
      <c r="AK22" s="89">
        <f t="shared" si="46"/>
        <v>447.91531390504406</v>
      </c>
      <c r="AL22" s="20">
        <v>25523.2</v>
      </c>
      <c r="AM22" s="93">
        <f t="shared" si="47"/>
        <v>727.3399412448098</v>
      </c>
      <c r="AN22" s="34">
        <v>41445.43</v>
      </c>
      <c r="AO22" s="89">
        <f t="shared" si="48"/>
        <v>462.06938307050274</v>
      </c>
      <c r="AP22" s="20">
        <v>26329.73</v>
      </c>
      <c r="AQ22" s="91">
        <f t="shared" si="49"/>
        <v>531.8099336283963</v>
      </c>
      <c r="AR22" s="20">
        <v>30303.7</v>
      </c>
      <c r="AS22" s="89">
        <f t="shared" si="20"/>
        <v>490.5107208917873</v>
      </c>
      <c r="AT22" s="20">
        <v>27950.38</v>
      </c>
      <c r="AU22" s="91">
        <f t="shared" si="50"/>
        <v>587.4099280126076</v>
      </c>
      <c r="AV22" s="20">
        <v>33471.91</v>
      </c>
      <c r="AW22" s="89">
        <f t="shared" si="22"/>
        <v>444.91841311848265</v>
      </c>
      <c r="AX22" s="20">
        <v>25352.43</v>
      </c>
      <c r="AY22" s="91">
        <v>576.47</v>
      </c>
      <c r="AZ22" s="20">
        <v>32848.53</v>
      </c>
      <c r="BA22" s="89">
        <f t="shared" si="23"/>
        <v>5168.917486513332</v>
      </c>
      <c r="BB22" s="20">
        <f t="shared" si="24"/>
        <v>294536.29</v>
      </c>
      <c r="BC22" s="27">
        <f t="shared" si="25"/>
        <v>3.7543600862966855</v>
      </c>
      <c r="BD22" s="26">
        <f t="shared" si="26"/>
        <v>7208.371365689636</v>
      </c>
      <c r="BE22" s="20">
        <f t="shared" si="27"/>
        <v>410748.8600000001</v>
      </c>
      <c r="BF22" s="94">
        <f t="shared" si="28"/>
        <v>-2039.4538791763043</v>
      </c>
      <c r="BG22" s="29">
        <f t="shared" si="29"/>
        <v>-116212.57000000012</v>
      </c>
      <c r="BH22" s="30">
        <v>12</v>
      </c>
      <c r="BI22" s="30"/>
    </row>
    <row r="23" spans="1:61" ht="12.75">
      <c r="A23" s="15">
        <v>18</v>
      </c>
      <c r="B23" s="16" t="s">
        <v>42</v>
      </c>
      <c r="C23" s="88">
        <v>229</v>
      </c>
      <c r="D23" s="18"/>
      <c r="E23" s="89">
        <f t="shared" si="30"/>
        <v>701.7119381140075</v>
      </c>
      <c r="F23" s="90">
        <v>39985.09</v>
      </c>
      <c r="G23" s="91">
        <f t="shared" si="31"/>
        <v>367.59005443805256</v>
      </c>
      <c r="H23" s="92">
        <v>20946.09</v>
      </c>
      <c r="I23" s="89">
        <f t="shared" si="32"/>
        <v>603.2701440098839</v>
      </c>
      <c r="J23" s="20">
        <v>34375.66</v>
      </c>
      <c r="K23" s="91">
        <f t="shared" si="33"/>
        <v>683.8798782777781</v>
      </c>
      <c r="L23" s="22">
        <v>38968.98</v>
      </c>
      <c r="M23" s="89">
        <f t="shared" si="34"/>
        <v>678.0473551389732</v>
      </c>
      <c r="N23" s="20">
        <v>38636.63</v>
      </c>
      <c r="O23" s="93">
        <f t="shared" si="35"/>
        <v>753.3585926833291</v>
      </c>
      <c r="P23" s="34">
        <v>42928.03</v>
      </c>
      <c r="Q23" s="89">
        <f t="shared" si="36"/>
        <v>678.7256371287876</v>
      </c>
      <c r="R23" s="20">
        <v>38675.28</v>
      </c>
      <c r="S23" s="93">
        <f t="shared" si="37"/>
        <v>909.6700373098969</v>
      </c>
      <c r="T23" s="34">
        <v>51835</v>
      </c>
      <c r="U23" s="89">
        <f t="shared" si="38"/>
        <v>610.4611615557138</v>
      </c>
      <c r="V23" s="20">
        <v>34785.42</v>
      </c>
      <c r="W23" s="93">
        <f t="shared" si="39"/>
        <v>755.790053736079</v>
      </c>
      <c r="X23" s="34">
        <v>43066.58</v>
      </c>
      <c r="Y23" s="89">
        <f t="shared" si="40"/>
        <v>633.4916868776565</v>
      </c>
      <c r="Z23" s="20">
        <v>36097.75</v>
      </c>
      <c r="AA23" s="93">
        <f t="shared" si="41"/>
        <v>695.8899445791843</v>
      </c>
      <c r="AB23" s="34">
        <v>39653.34</v>
      </c>
      <c r="AC23" s="89">
        <f t="shared" si="42"/>
        <v>666.4488208598475</v>
      </c>
      <c r="AD23" s="20">
        <v>37975.72</v>
      </c>
      <c r="AE23" s="93">
        <f t="shared" si="43"/>
        <v>693.7699843108901</v>
      </c>
      <c r="AF23" s="34">
        <v>39532.54</v>
      </c>
      <c r="AG23" s="89">
        <f t="shared" si="44"/>
        <v>433.3669110704747</v>
      </c>
      <c r="AH23" s="20">
        <v>24694.2</v>
      </c>
      <c r="AI23" s="93">
        <f t="shared" si="45"/>
        <v>517.2299419818821</v>
      </c>
      <c r="AJ23" s="34">
        <v>29472.9</v>
      </c>
      <c r="AK23" s="89">
        <f t="shared" si="46"/>
        <v>656.68770247551</v>
      </c>
      <c r="AL23" s="20">
        <v>37419.51</v>
      </c>
      <c r="AM23" s="93">
        <f t="shared" si="47"/>
        <v>814.8200666172945</v>
      </c>
      <c r="AN23" s="34">
        <v>46430.24</v>
      </c>
      <c r="AO23" s="89">
        <f t="shared" si="48"/>
        <v>676.8566324220546</v>
      </c>
      <c r="AP23" s="20">
        <v>38568.78</v>
      </c>
      <c r="AQ23" s="91">
        <f t="shared" si="49"/>
        <v>649.5500349231866</v>
      </c>
      <c r="AR23" s="20">
        <v>37012.79</v>
      </c>
      <c r="AS23" s="89">
        <f t="shared" si="20"/>
        <v>689.6960805304113</v>
      </c>
      <c r="AT23" s="20">
        <v>39300.4</v>
      </c>
      <c r="AU23" s="91">
        <f t="shared" si="50"/>
        <v>683.5599538101372</v>
      </c>
      <c r="AV23" s="20">
        <v>38950.75</v>
      </c>
      <c r="AW23" s="89">
        <f t="shared" si="22"/>
        <v>681.4129675582902</v>
      </c>
      <c r="AX23" s="20">
        <v>38828.41</v>
      </c>
      <c r="AY23" s="93">
        <v>854.03</v>
      </c>
      <c r="AZ23" s="34">
        <v>48664.51</v>
      </c>
      <c r="BA23" s="89">
        <f t="shared" si="23"/>
        <v>7710.1770377416115</v>
      </c>
      <c r="BB23" s="20">
        <f t="shared" si="24"/>
        <v>439342.85</v>
      </c>
      <c r="BC23" s="27">
        <f t="shared" si="25"/>
        <v>3.0491770533725293</v>
      </c>
      <c r="BD23" s="26">
        <f t="shared" si="26"/>
        <v>8379.13854266771</v>
      </c>
      <c r="BE23" s="20">
        <f t="shared" si="27"/>
        <v>477461.75</v>
      </c>
      <c r="BF23" s="94">
        <f t="shared" si="28"/>
        <v>-668.9615049260983</v>
      </c>
      <c r="BG23" s="29">
        <f t="shared" si="29"/>
        <v>-38118.90000000002</v>
      </c>
      <c r="BH23" s="30">
        <v>12</v>
      </c>
      <c r="BI23" s="30"/>
    </row>
    <row r="24" spans="1:61" ht="12.75">
      <c r="A24" s="15">
        <v>19</v>
      </c>
      <c r="B24" s="16" t="s">
        <v>43</v>
      </c>
      <c r="C24" s="88">
        <v>203</v>
      </c>
      <c r="D24" s="32"/>
      <c r="E24" s="89">
        <f t="shared" si="30"/>
        <v>659.6749511250882</v>
      </c>
      <c r="F24" s="90">
        <v>37589.73</v>
      </c>
      <c r="G24" s="91">
        <f t="shared" si="31"/>
        <v>803.2999778878318</v>
      </c>
      <c r="H24" s="92">
        <v>45773.8</v>
      </c>
      <c r="I24" s="89">
        <f t="shared" si="32"/>
        <v>643.3716142935865</v>
      </c>
      <c r="J24" s="20">
        <v>36660.73</v>
      </c>
      <c r="K24" s="91">
        <f t="shared" si="33"/>
        <v>719.876557942656</v>
      </c>
      <c r="L24" s="22">
        <v>41020.15</v>
      </c>
      <c r="M24" s="89">
        <f t="shared" si="34"/>
        <v>607.6662536721994</v>
      </c>
      <c r="N24" s="20">
        <v>34626.16</v>
      </c>
      <c r="O24" s="91">
        <f t="shared" si="35"/>
        <v>855.2484811046259</v>
      </c>
      <c r="P24" s="20">
        <v>48733.94</v>
      </c>
      <c r="Q24" s="89">
        <f t="shared" si="36"/>
        <v>645.3669742480986</v>
      </c>
      <c r="R24" s="20">
        <v>36774.43</v>
      </c>
      <c r="S24" s="91">
        <f t="shared" si="37"/>
        <v>822.399977536845</v>
      </c>
      <c r="T24" s="20">
        <v>46862.16</v>
      </c>
      <c r="U24" s="89">
        <f t="shared" si="38"/>
        <v>395.6644355605786</v>
      </c>
      <c r="V24" s="20">
        <v>22545.83</v>
      </c>
      <c r="W24" s="91">
        <f t="shared" si="39"/>
        <v>590.629880910179</v>
      </c>
      <c r="X24" s="20">
        <v>33655.39</v>
      </c>
      <c r="Y24" s="89">
        <f t="shared" si="40"/>
        <v>589.6411510963073</v>
      </c>
      <c r="Z24" s="20">
        <v>33599.05</v>
      </c>
      <c r="AA24" s="91">
        <f t="shared" si="41"/>
        <v>566.4951511173665</v>
      </c>
      <c r="AB24" s="20">
        <v>32280.14</v>
      </c>
      <c r="AC24" s="89">
        <f t="shared" si="42"/>
        <v>632.7821670626968</v>
      </c>
      <c r="AD24" s="20">
        <v>36057.32</v>
      </c>
      <c r="AE24" s="91">
        <f t="shared" si="43"/>
        <v>505.1600324311803</v>
      </c>
      <c r="AF24" s="20">
        <v>28785.13</v>
      </c>
      <c r="AG24" s="89">
        <f t="shared" si="44"/>
        <v>311.52675747865123</v>
      </c>
      <c r="AH24" s="20">
        <v>17751.48</v>
      </c>
      <c r="AI24" s="91">
        <f t="shared" si="45"/>
        <v>253.5218015450439</v>
      </c>
      <c r="AJ24" s="20">
        <v>14446.23</v>
      </c>
      <c r="AK24" s="89">
        <f t="shared" si="46"/>
        <v>630.9533503444936</v>
      </c>
      <c r="AL24" s="20">
        <v>35953.11</v>
      </c>
      <c r="AM24" s="91">
        <f t="shared" si="47"/>
        <v>603.2682135824872</v>
      </c>
      <c r="AN24" s="20">
        <v>34375.55</v>
      </c>
      <c r="AO24" s="89">
        <f t="shared" si="48"/>
        <v>675.6992534510778</v>
      </c>
      <c r="AP24" s="20">
        <v>38502.83</v>
      </c>
      <c r="AQ24" s="91">
        <f t="shared" si="49"/>
        <v>721.0500823064045</v>
      </c>
      <c r="AR24" s="20">
        <v>41087.02</v>
      </c>
      <c r="AS24" s="89">
        <f t="shared" si="20"/>
        <v>670.0008072696387</v>
      </c>
      <c r="AT24" s="20">
        <v>38178.12</v>
      </c>
      <c r="AU24" s="91">
        <f t="shared" si="50"/>
        <v>797.8300241127931</v>
      </c>
      <c r="AV24" s="20">
        <v>45462.11</v>
      </c>
      <c r="AW24" s="89">
        <f t="shared" si="22"/>
        <v>660.606996570859</v>
      </c>
      <c r="AX24" s="20">
        <v>37642.84</v>
      </c>
      <c r="AY24" s="91">
        <v>793.71</v>
      </c>
      <c r="AZ24" s="20">
        <v>45227.34</v>
      </c>
      <c r="BA24" s="89">
        <f t="shared" si="23"/>
        <v>7122.954712173276</v>
      </c>
      <c r="BB24" s="20">
        <f t="shared" si="24"/>
        <v>405881.63</v>
      </c>
      <c r="BC24" s="27">
        <f t="shared" si="25"/>
        <v>3.2974097621007448</v>
      </c>
      <c r="BD24" s="26">
        <f t="shared" si="26"/>
        <v>8032.490180477414</v>
      </c>
      <c r="BE24" s="20">
        <f t="shared" si="27"/>
        <v>457708.95999999996</v>
      </c>
      <c r="BF24" s="94">
        <f t="shared" si="28"/>
        <v>-909.5354683041378</v>
      </c>
      <c r="BG24" s="29">
        <f t="shared" si="29"/>
        <v>-51827.32999999996</v>
      </c>
      <c r="BH24" s="30">
        <v>12</v>
      </c>
      <c r="BI24" s="30"/>
    </row>
    <row r="25" spans="1:61" ht="12.75">
      <c r="A25" s="15">
        <v>20</v>
      </c>
      <c r="B25" s="16" t="s">
        <v>44</v>
      </c>
      <c r="C25" s="88">
        <v>225</v>
      </c>
      <c r="D25" s="18"/>
      <c r="E25" s="89">
        <f t="shared" si="30"/>
        <v>690.4843968818333</v>
      </c>
      <c r="F25" s="90">
        <v>39345.32</v>
      </c>
      <c r="G25" s="91">
        <f t="shared" si="31"/>
        <v>726.5900579479205</v>
      </c>
      <c r="H25" s="92">
        <v>41402.7</v>
      </c>
      <c r="I25" s="89">
        <f t="shared" si="32"/>
        <v>647.0483765105595</v>
      </c>
      <c r="J25" s="20">
        <v>36870.24</v>
      </c>
      <c r="K25" s="91">
        <f t="shared" si="33"/>
        <v>651.6248933877597</v>
      </c>
      <c r="L25" s="22">
        <v>37131.02</v>
      </c>
      <c r="M25" s="89">
        <f t="shared" si="34"/>
        <v>737.8560322346277</v>
      </c>
      <c r="N25" s="20">
        <v>42044.66</v>
      </c>
      <c r="O25" s="93">
        <f t="shared" si="35"/>
        <v>769.6368339586749</v>
      </c>
      <c r="P25" s="34">
        <v>43855.6</v>
      </c>
      <c r="Q25" s="89">
        <f t="shared" si="36"/>
        <v>746.9853743800696</v>
      </c>
      <c r="R25" s="20">
        <v>42564.87</v>
      </c>
      <c r="S25" s="93">
        <f t="shared" si="37"/>
        <v>923.399938928297</v>
      </c>
      <c r="T25" s="34">
        <v>52617.36</v>
      </c>
      <c r="U25" s="89">
        <f t="shared" si="38"/>
        <v>635.2685575495507</v>
      </c>
      <c r="V25" s="20">
        <v>36199</v>
      </c>
      <c r="W25" s="93">
        <f t="shared" si="39"/>
        <v>767.2099357343171</v>
      </c>
      <c r="X25" s="34">
        <v>43717.31</v>
      </c>
      <c r="Y25" s="89">
        <f t="shared" si="40"/>
        <v>665.4292042076298</v>
      </c>
      <c r="Z25" s="20">
        <v>37917.62</v>
      </c>
      <c r="AA25" s="93">
        <f t="shared" si="41"/>
        <v>706.3900656696303</v>
      </c>
      <c r="AB25" s="34">
        <v>40251.66</v>
      </c>
      <c r="AC25" s="89">
        <f t="shared" si="42"/>
        <v>678.8786673733201</v>
      </c>
      <c r="AD25" s="20">
        <v>38684</v>
      </c>
      <c r="AE25" s="93">
        <f t="shared" si="43"/>
        <v>704.2499236603712</v>
      </c>
      <c r="AF25" s="34">
        <v>40129.71</v>
      </c>
      <c r="AG25" s="89">
        <f t="shared" si="44"/>
        <v>402.9003794167302</v>
      </c>
      <c r="AH25" s="20">
        <v>22958.15</v>
      </c>
      <c r="AI25" s="91">
        <f t="shared" si="45"/>
        <v>390.4682514890615</v>
      </c>
      <c r="AJ25" s="20">
        <v>22249.74</v>
      </c>
      <c r="AK25" s="89">
        <f t="shared" si="46"/>
        <v>686.2485126934375</v>
      </c>
      <c r="AL25" s="20">
        <v>39103.95</v>
      </c>
      <c r="AM25" s="91">
        <f t="shared" si="47"/>
        <v>718.7400626862424</v>
      </c>
      <c r="AN25" s="20">
        <v>40955.39</v>
      </c>
      <c r="AO25" s="89">
        <f t="shared" si="48"/>
        <v>648.1578457834202</v>
      </c>
      <c r="AP25" s="20">
        <v>36933.46</v>
      </c>
      <c r="AQ25" s="91">
        <f t="shared" si="49"/>
        <v>786.6400384681534</v>
      </c>
      <c r="AR25" s="20">
        <v>44824.48</v>
      </c>
      <c r="AS25" s="89">
        <f t="shared" si="20"/>
        <v>595.8058832407314</v>
      </c>
      <c r="AT25" s="20">
        <v>33950.33</v>
      </c>
      <c r="AU25" s="91">
        <f t="shared" si="50"/>
        <v>849.8199437719147</v>
      </c>
      <c r="AV25" s="20">
        <v>48424.61</v>
      </c>
      <c r="AW25" s="89">
        <f t="shared" si="22"/>
        <v>676.158519678075</v>
      </c>
      <c r="AX25" s="20">
        <v>38529</v>
      </c>
      <c r="AY25" s="91">
        <v>761.17</v>
      </c>
      <c r="AZ25" s="20">
        <v>43373.14</v>
      </c>
      <c r="BA25" s="89">
        <f t="shared" si="23"/>
        <v>7811.221749949986</v>
      </c>
      <c r="BB25" s="20">
        <f t="shared" si="24"/>
        <v>445100.60000000003</v>
      </c>
      <c r="BC25" s="27">
        <f t="shared" si="25"/>
        <v>3.242940720630498</v>
      </c>
      <c r="BD25" s="26">
        <f t="shared" si="26"/>
        <v>8755.939945702345</v>
      </c>
      <c r="BE25" s="20">
        <f t="shared" si="27"/>
        <v>498932.72</v>
      </c>
      <c r="BF25" s="94">
        <f t="shared" si="28"/>
        <v>-944.718195752359</v>
      </c>
      <c r="BG25" s="29">
        <f t="shared" si="29"/>
        <v>-53832.11999999994</v>
      </c>
      <c r="BH25" s="30">
        <v>12</v>
      </c>
      <c r="BI25" s="30"/>
    </row>
    <row r="26" spans="1:61" ht="12.75">
      <c r="A26" s="15">
        <v>21</v>
      </c>
      <c r="B26" s="16" t="s">
        <v>45</v>
      </c>
      <c r="C26" s="88">
        <v>215</v>
      </c>
      <c r="D26" s="32"/>
      <c r="E26" s="89">
        <f t="shared" si="30"/>
        <v>737.0633285482132</v>
      </c>
      <c r="F26" s="90">
        <v>41999.49</v>
      </c>
      <c r="G26" s="91">
        <f t="shared" si="31"/>
        <v>629.1899926643758</v>
      </c>
      <c r="H26" s="92">
        <v>35852.63</v>
      </c>
      <c r="I26" s="89">
        <f t="shared" si="32"/>
        <v>721.1674873907994</v>
      </c>
      <c r="J26" s="20">
        <v>41093.71</v>
      </c>
      <c r="K26" s="91">
        <f t="shared" si="33"/>
        <v>586.6993552372496</v>
      </c>
      <c r="L26" s="22">
        <v>33431.42</v>
      </c>
      <c r="M26" s="89">
        <f t="shared" si="34"/>
        <v>730.986869583835</v>
      </c>
      <c r="N26" s="20">
        <v>41653.24</v>
      </c>
      <c r="O26" s="91">
        <f t="shared" si="35"/>
        <v>788.7110360779332</v>
      </c>
      <c r="P26" s="20">
        <v>44942.49</v>
      </c>
      <c r="Q26" s="89">
        <f t="shared" si="36"/>
        <v>734.6960980797513</v>
      </c>
      <c r="R26" s="20">
        <v>41864.6</v>
      </c>
      <c r="S26" s="91">
        <f t="shared" si="37"/>
        <v>710.690004948914</v>
      </c>
      <c r="T26" s="20">
        <v>40496.68</v>
      </c>
      <c r="U26" s="89">
        <f t="shared" si="38"/>
        <v>417.3466450926781</v>
      </c>
      <c r="V26" s="20">
        <v>23781.33</v>
      </c>
      <c r="W26" s="91">
        <f t="shared" si="39"/>
        <v>467.29996384835965</v>
      </c>
      <c r="X26" s="20">
        <v>26627.78</v>
      </c>
      <c r="Y26" s="89">
        <f t="shared" si="40"/>
        <v>704.5895033887775</v>
      </c>
      <c r="Z26" s="20">
        <v>40149.06</v>
      </c>
      <c r="AA26" s="91">
        <f t="shared" si="41"/>
        <v>515.9832368704614</v>
      </c>
      <c r="AB26" s="20">
        <v>29401.86</v>
      </c>
      <c r="AC26" s="89">
        <f t="shared" si="42"/>
        <v>734.1217081825554</v>
      </c>
      <c r="AD26" s="20">
        <v>41831.87</v>
      </c>
      <c r="AE26" s="91">
        <f t="shared" si="43"/>
        <v>465.46991867635865</v>
      </c>
      <c r="AF26" s="20">
        <v>26523.5</v>
      </c>
      <c r="AG26" s="89">
        <f t="shared" si="44"/>
        <v>335.06814408710085</v>
      </c>
      <c r="AH26" s="20">
        <v>19092.92</v>
      </c>
      <c r="AI26" s="91">
        <f t="shared" si="45"/>
        <v>283.41341682139335</v>
      </c>
      <c r="AJ26" s="20">
        <v>16149.52</v>
      </c>
      <c r="AK26" s="89">
        <f t="shared" si="46"/>
        <v>706.3528610688953</v>
      </c>
      <c r="AL26" s="20">
        <v>40249.54</v>
      </c>
      <c r="AM26" s="91">
        <f t="shared" si="47"/>
        <v>596.0800039310521</v>
      </c>
      <c r="AN26" s="20">
        <v>33965.95</v>
      </c>
      <c r="AO26" s="89">
        <f t="shared" si="48"/>
        <v>703.5986676541095</v>
      </c>
      <c r="AP26" s="20">
        <v>40092.6</v>
      </c>
      <c r="AQ26" s="91">
        <f t="shared" si="49"/>
        <v>657.5100645464726</v>
      </c>
      <c r="AR26" s="20">
        <v>37466.37</v>
      </c>
      <c r="AS26" s="89">
        <f t="shared" si="20"/>
        <v>699.238007658532</v>
      </c>
      <c r="AT26" s="20">
        <v>39844.12</v>
      </c>
      <c r="AU26" s="91">
        <f t="shared" si="50"/>
        <v>730.0199009515253</v>
      </c>
      <c r="AV26" s="20">
        <v>41598.14</v>
      </c>
      <c r="AW26" s="89">
        <f t="shared" si="22"/>
        <v>654.0414375015356</v>
      </c>
      <c r="AX26" s="20">
        <v>37268.72</v>
      </c>
      <c r="AY26" s="91">
        <v>773</v>
      </c>
      <c r="AZ26" s="20">
        <v>44047.24</v>
      </c>
      <c r="BA26" s="89">
        <f t="shared" si="23"/>
        <v>7878.270758236783</v>
      </c>
      <c r="BB26" s="20">
        <f t="shared" si="24"/>
        <v>448921.2</v>
      </c>
      <c r="BC26" s="27">
        <f t="shared" si="25"/>
        <v>2.7922739901449987</v>
      </c>
      <c r="BD26" s="26">
        <f t="shared" si="26"/>
        <v>7204.066894574096</v>
      </c>
      <c r="BE26" s="20">
        <f t="shared" si="27"/>
        <v>410503.57999999996</v>
      </c>
      <c r="BF26" s="94">
        <f t="shared" si="28"/>
        <v>674.2038636626867</v>
      </c>
      <c r="BG26" s="29">
        <f t="shared" si="29"/>
        <v>38417.62000000005</v>
      </c>
      <c r="BH26" s="30">
        <v>12</v>
      </c>
      <c r="BI26" s="30"/>
    </row>
    <row r="27" spans="1:61" ht="12.75">
      <c r="A27" s="15">
        <v>22</v>
      </c>
      <c r="B27" s="16" t="s">
        <v>46</v>
      </c>
      <c r="C27" s="88">
        <v>330</v>
      </c>
      <c r="D27" s="32"/>
      <c r="E27" s="89">
        <f t="shared" si="30"/>
        <v>1082.7605813745345</v>
      </c>
      <c r="F27" s="90">
        <v>61698.08</v>
      </c>
      <c r="G27" s="91">
        <f t="shared" si="31"/>
        <v>839.0100768310103</v>
      </c>
      <c r="H27" s="92">
        <v>47808.64</v>
      </c>
      <c r="I27" s="89">
        <f t="shared" si="32"/>
        <v>912.8218987683874</v>
      </c>
      <c r="J27" s="20">
        <v>52014.6</v>
      </c>
      <c r="K27" s="91">
        <f t="shared" si="33"/>
        <v>628.7995198500585</v>
      </c>
      <c r="L27" s="22">
        <v>35830.38</v>
      </c>
      <c r="M27" s="89">
        <f t="shared" si="34"/>
        <v>1042.5820694883666</v>
      </c>
      <c r="N27" s="20">
        <v>59408.62</v>
      </c>
      <c r="O27" s="91">
        <f t="shared" si="35"/>
        <v>956.9953424051722</v>
      </c>
      <c r="P27" s="20">
        <v>54531.7</v>
      </c>
      <c r="Q27" s="89">
        <f t="shared" si="36"/>
        <v>1086.2120100663014</v>
      </c>
      <c r="R27" s="20">
        <v>61894.75</v>
      </c>
      <c r="S27" s="91">
        <f t="shared" si="37"/>
        <v>981.1500784455496</v>
      </c>
      <c r="T27" s="20">
        <v>55908.09</v>
      </c>
      <c r="U27" s="89">
        <f t="shared" si="38"/>
        <v>908.5303831722889</v>
      </c>
      <c r="V27" s="20">
        <v>51770.06</v>
      </c>
      <c r="W27" s="91">
        <f t="shared" si="39"/>
        <v>781.0181074089804</v>
      </c>
      <c r="X27" s="20">
        <v>44504.13</v>
      </c>
      <c r="Y27" s="89">
        <f t="shared" si="40"/>
        <v>935.1378149667792</v>
      </c>
      <c r="Z27" s="20">
        <v>53286.21</v>
      </c>
      <c r="AA27" s="93">
        <f t="shared" si="41"/>
        <v>1110.6599955775664</v>
      </c>
      <c r="AB27" s="34">
        <v>63287.85</v>
      </c>
      <c r="AC27" s="89">
        <f t="shared" si="42"/>
        <v>953.8213687783202</v>
      </c>
      <c r="AD27" s="20">
        <v>54350.84</v>
      </c>
      <c r="AE27" s="93">
        <f t="shared" si="43"/>
        <v>1108.1999291006666</v>
      </c>
      <c r="AF27" s="34">
        <v>63147.67</v>
      </c>
      <c r="AG27" s="89">
        <f t="shared" si="44"/>
        <v>648.7762845239391</v>
      </c>
      <c r="AH27" s="20">
        <v>36968.7</v>
      </c>
      <c r="AI27" s="91">
        <f t="shared" si="45"/>
        <v>444.1032462769075</v>
      </c>
      <c r="AJ27" s="20">
        <v>25305.98</v>
      </c>
      <c r="AK27" s="89">
        <f t="shared" si="46"/>
        <v>1005.2867386657588</v>
      </c>
      <c r="AL27" s="20">
        <v>57283.45</v>
      </c>
      <c r="AM27" s="91">
        <f t="shared" si="47"/>
        <v>724.3000445753236</v>
      </c>
      <c r="AN27" s="20">
        <v>41272.21</v>
      </c>
      <c r="AO27" s="89">
        <f t="shared" si="48"/>
        <v>980.0091958541441</v>
      </c>
      <c r="AP27" s="20">
        <v>55843.08</v>
      </c>
      <c r="AQ27" s="91">
        <f t="shared" si="49"/>
        <v>847.5899491420129</v>
      </c>
      <c r="AR27" s="20">
        <v>48297.54</v>
      </c>
      <c r="AS27" s="89">
        <f t="shared" si="20"/>
        <v>1033.2595091098624</v>
      </c>
      <c r="AT27" s="20">
        <v>58877.4</v>
      </c>
      <c r="AU27" s="91">
        <f t="shared" si="50"/>
        <v>833.4099069533995</v>
      </c>
      <c r="AV27" s="20">
        <v>47489.53</v>
      </c>
      <c r="AW27" s="89">
        <f t="shared" si="22"/>
        <v>1084.9200276577599</v>
      </c>
      <c r="AX27" s="20">
        <v>61821.13</v>
      </c>
      <c r="AY27" s="91">
        <v>847.09</v>
      </c>
      <c r="AZ27" s="20">
        <v>48269.05</v>
      </c>
      <c r="BA27" s="89">
        <f t="shared" si="23"/>
        <v>11674.11788242644</v>
      </c>
      <c r="BB27" s="20">
        <f t="shared" si="24"/>
        <v>665216.9199999999</v>
      </c>
      <c r="BC27" s="27">
        <f t="shared" si="25"/>
        <v>2.551092473880466</v>
      </c>
      <c r="BD27" s="26">
        <f t="shared" si="26"/>
        <v>10102.326196566646</v>
      </c>
      <c r="BE27" s="20">
        <f t="shared" si="27"/>
        <v>575652.77</v>
      </c>
      <c r="BF27" s="94">
        <f t="shared" si="28"/>
        <v>1571.7916858597946</v>
      </c>
      <c r="BG27" s="29">
        <f t="shared" si="29"/>
        <v>89564.1499999999</v>
      </c>
      <c r="BH27" s="30">
        <v>12</v>
      </c>
      <c r="BI27" s="30"/>
    </row>
    <row r="28" spans="1:61" ht="12.75">
      <c r="A28" s="15">
        <v>23</v>
      </c>
      <c r="B28" s="16" t="s">
        <v>47</v>
      </c>
      <c r="C28" s="88">
        <v>231</v>
      </c>
      <c r="D28" s="18"/>
      <c r="E28" s="89">
        <f t="shared" si="30"/>
        <v>708.9501633843552</v>
      </c>
      <c r="F28" s="90">
        <v>40397.54</v>
      </c>
      <c r="G28" s="93">
        <f t="shared" si="31"/>
        <v>572.6700618789728</v>
      </c>
      <c r="H28" s="95">
        <v>32632</v>
      </c>
      <c r="I28" s="89">
        <f t="shared" si="32"/>
        <v>574.474309521219</v>
      </c>
      <c r="J28" s="20">
        <v>32734.81</v>
      </c>
      <c r="K28" s="91">
        <f t="shared" si="33"/>
        <v>742.1010420798074</v>
      </c>
      <c r="L28" s="22">
        <v>42286.55</v>
      </c>
      <c r="M28" s="89">
        <f t="shared" si="34"/>
        <v>640.3017082527526</v>
      </c>
      <c r="N28" s="20">
        <v>36485.8</v>
      </c>
      <c r="O28" s="93">
        <f t="shared" si="35"/>
        <v>840.7325445489996</v>
      </c>
      <c r="P28" s="34">
        <v>47906.79</v>
      </c>
      <c r="Q28" s="89">
        <f t="shared" si="36"/>
        <v>664.6596656499748</v>
      </c>
      <c r="R28" s="20">
        <v>37873.77</v>
      </c>
      <c r="S28" s="93">
        <f t="shared" si="37"/>
        <v>995.2899326456333</v>
      </c>
      <c r="T28" s="34">
        <v>56713.81</v>
      </c>
      <c r="U28" s="89">
        <f t="shared" si="38"/>
        <v>571.8996458543195</v>
      </c>
      <c r="V28" s="20">
        <v>32588.1</v>
      </c>
      <c r="W28" s="93">
        <f t="shared" si="39"/>
        <v>824.1800070899334</v>
      </c>
      <c r="X28" s="34">
        <v>46963.59</v>
      </c>
      <c r="Y28" s="89">
        <f t="shared" si="40"/>
        <v>607.0690496330433</v>
      </c>
      <c r="Z28" s="20">
        <v>34592.13</v>
      </c>
      <c r="AA28" s="93">
        <f t="shared" si="41"/>
        <v>758.8499566531303</v>
      </c>
      <c r="AB28" s="34">
        <v>43240.94</v>
      </c>
      <c r="AC28" s="89">
        <f t="shared" si="42"/>
        <v>638.6074949721142</v>
      </c>
      <c r="AD28" s="20">
        <v>36389.26</v>
      </c>
      <c r="AE28" s="93">
        <f t="shared" si="43"/>
        <v>756.5499401567507</v>
      </c>
      <c r="AF28" s="34">
        <v>43109.88</v>
      </c>
      <c r="AG28" s="89">
        <f t="shared" si="44"/>
        <v>399.4315768783937</v>
      </c>
      <c r="AH28" s="20">
        <v>22760.49</v>
      </c>
      <c r="AI28" s="93">
        <f t="shared" si="45"/>
        <v>564.0399984556582</v>
      </c>
      <c r="AJ28" s="34">
        <v>32140.24</v>
      </c>
      <c r="AK28" s="89">
        <f t="shared" si="46"/>
        <v>662.6021810319714</v>
      </c>
      <c r="AL28" s="20">
        <v>37756.53</v>
      </c>
      <c r="AM28" s="93">
        <f t="shared" si="47"/>
        <v>955.419938156126</v>
      </c>
      <c r="AN28" s="34">
        <v>54441.93</v>
      </c>
      <c r="AO28" s="89">
        <f t="shared" si="48"/>
        <v>674.465183864435</v>
      </c>
      <c r="AP28" s="20">
        <v>38432.51</v>
      </c>
      <c r="AQ28" s="93">
        <f t="shared" si="49"/>
        <v>902.9400409250609</v>
      </c>
      <c r="AR28" s="34">
        <v>51451.51</v>
      </c>
      <c r="AS28" s="89">
        <f t="shared" si="20"/>
        <v>662.354735338404</v>
      </c>
      <c r="AT28" s="20">
        <v>37742.43</v>
      </c>
      <c r="AU28" s="91">
        <f t="shared" si="50"/>
        <v>764.3299135519513</v>
      </c>
      <c r="AV28" s="20">
        <v>43553.2</v>
      </c>
      <c r="AW28" s="89">
        <f t="shared" si="22"/>
        <v>710.2400398721005</v>
      </c>
      <c r="AX28" s="20">
        <v>40471.04</v>
      </c>
      <c r="AY28" s="91">
        <v>762.38</v>
      </c>
      <c r="AZ28" s="20">
        <v>43442.09</v>
      </c>
      <c r="BA28" s="89">
        <f t="shared" si="23"/>
        <v>7515.055754253083</v>
      </c>
      <c r="BB28" s="20">
        <f t="shared" si="24"/>
        <v>428224.41</v>
      </c>
      <c r="BC28" s="27">
        <f t="shared" si="25"/>
        <v>3.4052970332402683</v>
      </c>
      <c r="BD28" s="26">
        <f t="shared" si="26"/>
        <v>9439.483376142023</v>
      </c>
      <c r="BE28" s="20">
        <f t="shared" si="27"/>
        <v>537882.53</v>
      </c>
      <c r="BF28" s="94">
        <f t="shared" si="28"/>
        <v>-1924.42762188894</v>
      </c>
      <c r="BG28" s="29">
        <f t="shared" si="29"/>
        <v>-109658.12000000005</v>
      </c>
      <c r="BH28" s="30">
        <v>12</v>
      </c>
      <c r="BI28" s="30"/>
    </row>
    <row r="29" spans="1:61" ht="12.75">
      <c r="A29" s="15">
        <v>24</v>
      </c>
      <c r="B29" s="16" t="s">
        <v>48</v>
      </c>
      <c r="C29" s="88">
        <v>183</v>
      </c>
      <c r="D29" s="32"/>
      <c r="E29" s="89">
        <f t="shared" si="30"/>
        <v>0</v>
      </c>
      <c r="F29" s="90">
        <v>0</v>
      </c>
      <c r="G29" s="91">
        <f t="shared" si="31"/>
        <v>0</v>
      </c>
      <c r="H29" s="92">
        <v>0</v>
      </c>
      <c r="I29" s="89">
        <f t="shared" si="32"/>
        <v>604.2760721769256</v>
      </c>
      <c r="J29" s="20">
        <v>34432.98</v>
      </c>
      <c r="K29" s="91">
        <f t="shared" si="33"/>
        <v>678.4294042701055</v>
      </c>
      <c r="L29" s="22">
        <v>38658.4</v>
      </c>
      <c r="M29" s="89">
        <f t="shared" si="34"/>
        <v>583.0485660434312</v>
      </c>
      <c r="N29" s="20">
        <v>33223.39</v>
      </c>
      <c r="O29" s="91">
        <f t="shared" si="35"/>
        <v>831.7606199830825</v>
      </c>
      <c r="P29" s="20">
        <v>47395.55</v>
      </c>
      <c r="Q29" s="89">
        <f t="shared" si="36"/>
        <v>593.4412851732645</v>
      </c>
      <c r="R29" s="20">
        <v>33815.59</v>
      </c>
      <c r="S29" s="91">
        <f t="shared" si="37"/>
        <v>752.3000164963796</v>
      </c>
      <c r="T29" s="20">
        <v>42867.71</v>
      </c>
      <c r="U29" s="89">
        <f t="shared" si="38"/>
        <v>333.52485513019855</v>
      </c>
      <c r="V29" s="20">
        <v>19004.98</v>
      </c>
      <c r="W29" s="91">
        <f t="shared" si="39"/>
        <v>461.55413444900336</v>
      </c>
      <c r="X29" s="20">
        <v>26300.37</v>
      </c>
      <c r="Y29" s="89">
        <f t="shared" si="40"/>
        <v>462.02357929318276</v>
      </c>
      <c r="Z29" s="20">
        <v>26327.12</v>
      </c>
      <c r="AA29" s="91">
        <f t="shared" si="41"/>
        <v>489.22452976543553</v>
      </c>
      <c r="AB29" s="20">
        <v>27877.09</v>
      </c>
      <c r="AC29" s="89">
        <f t="shared" si="42"/>
        <v>518.8288623464872</v>
      </c>
      <c r="AD29" s="20">
        <v>29564.01</v>
      </c>
      <c r="AE29" s="91">
        <f t="shared" si="43"/>
        <v>458.68446637721956</v>
      </c>
      <c r="AF29" s="20">
        <v>26136.85</v>
      </c>
      <c r="AG29" s="89">
        <f t="shared" si="44"/>
        <v>200.00368536139356</v>
      </c>
      <c r="AH29" s="20">
        <v>11396.65</v>
      </c>
      <c r="AI29" s="91">
        <f t="shared" si="45"/>
        <v>195.70637848310528</v>
      </c>
      <c r="AJ29" s="20">
        <v>11151.78</v>
      </c>
      <c r="AK29" s="89">
        <f t="shared" si="46"/>
        <v>518.1056540463513</v>
      </c>
      <c r="AL29" s="20">
        <v>29522.8</v>
      </c>
      <c r="AM29" s="91">
        <f t="shared" si="47"/>
        <v>569.4164142486601</v>
      </c>
      <c r="AN29" s="20">
        <v>32446.6</v>
      </c>
      <c r="AO29" s="89">
        <f t="shared" si="48"/>
        <v>491.2453362629032</v>
      </c>
      <c r="AP29" s="20">
        <v>27992.24</v>
      </c>
      <c r="AQ29" s="91">
        <f t="shared" si="49"/>
        <v>670.0499454215527</v>
      </c>
      <c r="AR29" s="20">
        <v>38180.92</v>
      </c>
      <c r="AS29" s="89">
        <f t="shared" si="20"/>
        <v>567.1708007061854</v>
      </c>
      <c r="AT29" s="20">
        <v>32318.64</v>
      </c>
      <c r="AU29" s="91">
        <f t="shared" si="50"/>
        <v>662.7599495982956</v>
      </c>
      <c r="AV29" s="20">
        <v>37765.52</v>
      </c>
      <c r="AW29" s="89">
        <f t="shared" si="22"/>
        <v>822.3308331373657</v>
      </c>
      <c r="AX29" s="20">
        <v>46858.22</v>
      </c>
      <c r="AY29" s="91">
        <v>641.41</v>
      </c>
      <c r="AZ29" s="20">
        <v>36548.95</v>
      </c>
      <c r="BA29" s="89">
        <f t="shared" si="23"/>
        <v>5693.99952967769</v>
      </c>
      <c r="BB29" s="20">
        <f t="shared" si="24"/>
        <v>324456.62</v>
      </c>
      <c r="BC29" s="27">
        <f t="shared" si="25"/>
        <v>3.184945781963656</v>
      </c>
      <c r="BD29" s="26">
        <f t="shared" si="26"/>
        <v>6411.295859092839</v>
      </c>
      <c r="BE29" s="20">
        <f t="shared" si="27"/>
        <v>365329.74000000005</v>
      </c>
      <c r="BF29" s="94">
        <f t="shared" si="28"/>
        <v>-717.2963294151496</v>
      </c>
      <c r="BG29" s="29">
        <f t="shared" si="29"/>
        <v>-40873.12000000005</v>
      </c>
      <c r="BH29" s="43">
        <v>11</v>
      </c>
      <c r="BI29" s="44">
        <v>40210</v>
      </c>
    </row>
    <row r="30" spans="1:61" ht="12.75">
      <c r="A30" s="15">
        <v>25</v>
      </c>
      <c r="B30" s="16" t="s">
        <v>49</v>
      </c>
      <c r="C30" s="88">
        <v>135</v>
      </c>
      <c r="D30" s="18"/>
      <c r="E30" s="89">
        <f t="shared" si="30"/>
        <v>477.09723387303404</v>
      </c>
      <c r="F30" s="90">
        <v>27186.05</v>
      </c>
      <c r="G30" s="91">
        <f t="shared" si="31"/>
        <v>587.270059773052</v>
      </c>
      <c r="H30" s="92">
        <v>33463.94</v>
      </c>
      <c r="I30" s="89">
        <f t="shared" si="32"/>
        <v>437.52996549799764</v>
      </c>
      <c r="J30" s="20">
        <v>24931.42</v>
      </c>
      <c r="K30" s="91">
        <f t="shared" si="33"/>
        <v>388.5488801766166</v>
      </c>
      <c r="L30" s="22">
        <v>22140.37</v>
      </c>
      <c r="M30" s="89">
        <f t="shared" si="34"/>
        <v>332.6064981696039</v>
      </c>
      <c r="N30" s="20">
        <v>18952.65</v>
      </c>
      <c r="O30" s="91">
        <f t="shared" si="35"/>
        <v>723.2240945418044</v>
      </c>
      <c r="P30" s="20">
        <v>41210.9</v>
      </c>
      <c r="Q30" s="89">
        <f t="shared" si="36"/>
        <v>368.1567226256621</v>
      </c>
      <c r="R30" s="20">
        <v>20978.38</v>
      </c>
      <c r="S30" s="91">
        <f t="shared" si="37"/>
        <v>692.9999192730362</v>
      </c>
      <c r="T30" s="20">
        <v>39488.66</v>
      </c>
      <c r="U30" s="89">
        <f t="shared" si="38"/>
        <v>278.25531481760976</v>
      </c>
      <c r="V30" s="20">
        <v>15855.6</v>
      </c>
      <c r="W30" s="91">
        <f t="shared" si="39"/>
        <v>326.00004913815195</v>
      </c>
      <c r="X30" s="20">
        <v>18576.2</v>
      </c>
      <c r="Y30" s="89">
        <f t="shared" si="40"/>
        <v>401.1700144957548</v>
      </c>
      <c r="Z30" s="20">
        <v>22859.55</v>
      </c>
      <c r="AA30" s="91">
        <f t="shared" si="41"/>
        <v>555.9999438421121</v>
      </c>
      <c r="AB30" s="20">
        <v>31682.1</v>
      </c>
      <c r="AC30" s="89">
        <f t="shared" si="42"/>
        <v>430.0851844962111</v>
      </c>
      <c r="AD30" s="20">
        <v>24507.2</v>
      </c>
      <c r="AE30" s="93">
        <f t="shared" si="43"/>
        <v>502.3300258677271</v>
      </c>
      <c r="AF30" s="34">
        <v>28623.87</v>
      </c>
      <c r="AG30" s="89">
        <f t="shared" si="44"/>
        <v>206.78246891134424</v>
      </c>
      <c r="AH30" s="20">
        <v>11782.92</v>
      </c>
      <c r="AI30" s="93">
        <f t="shared" si="45"/>
        <v>338.8200174791426</v>
      </c>
      <c r="AJ30" s="34">
        <v>19306.71</v>
      </c>
      <c r="AK30" s="89">
        <f t="shared" si="46"/>
        <v>418.26254514567705</v>
      </c>
      <c r="AL30" s="20">
        <v>23833.52</v>
      </c>
      <c r="AM30" s="93">
        <f t="shared" si="47"/>
        <v>517.54003881914</v>
      </c>
      <c r="AN30" s="34">
        <v>29490.57</v>
      </c>
      <c r="AO30" s="89">
        <f t="shared" si="48"/>
        <v>435.27715672613556</v>
      </c>
      <c r="AP30" s="20">
        <v>24803.05</v>
      </c>
      <c r="AQ30" s="93">
        <f t="shared" si="49"/>
        <v>549.149909971886</v>
      </c>
      <c r="AR30" s="34">
        <v>31291.77</v>
      </c>
      <c r="AS30" s="89">
        <f t="shared" si="20"/>
        <v>471.9317611464633</v>
      </c>
      <c r="AT30" s="20">
        <v>26891.71</v>
      </c>
      <c r="AU30" s="91">
        <f t="shared" si="50"/>
        <v>546.9499247133316</v>
      </c>
      <c r="AV30" s="20">
        <v>31166.41</v>
      </c>
      <c r="AW30" s="89">
        <f t="shared" si="22"/>
        <v>460.6759654769385</v>
      </c>
      <c r="AX30" s="20">
        <v>26250.33</v>
      </c>
      <c r="AY30" s="91">
        <v>561.62</v>
      </c>
      <c r="AZ30" s="20">
        <v>32002.34</v>
      </c>
      <c r="BA30" s="89">
        <f t="shared" si="23"/>
        <v>4717.830831382432</v>
      </c>
      <c r="BB30" s="20">
        <f t="shared" si="24"/>
        <v>268832.38</v>
      </c>
      <c r="BC30" s="27">
        <f t="shared" si="25"/>
        <v>3.8829955948123462</v>
      </c>
      <c r="BD30" s="26">
        <f t="shared" si="26"/>
        <v>6290.4528635960005</v>
      </c>
      <c r="BE30" s="20">
        <f t="shared" si="27"/>
        <v>358443.84</v>
      </c>
      <c r="BF30" s="94">
        <f t="shared" si="28"/>
        <v>-1572.6220322135687</v>
      </c>
      <c r="BG30" s="29">
        <f t="shared" si="29"/>
        <v>-89611.46000000002</v>
      </c>
      <c r="BH30" s="30">
        <v>12</v>
      </c>
      <c r="BI30" s="30"/>
    </row>
    <row r="31" spans="1:61" ht="12.75">
      <c r="A31" s="15">
        <v>26</v>
      </c>
      <c r="B31" s="16" t="s">
        <v>50</v>
      </c>
      <c r="C31" s="88">
        <v>138</v>
      </c>
      <c r="D31" s="32"/>
      <c r="E31" s="89">
        <f t="shared" si="30"/>
        <v>398.0416691528232</v>
      </c>
      <c r="F31" s="90">
        <v>22681.29</v>
      </c>
      <c r="G31" s="91">
        <f t="shared" si="31"/>
        <v>631.6600622650582</v>
      </c>
      <c r="H31" s="92">
        <v>35993.38</v>
      </c>
      <c r="I31" s="89">
        <f t="shared" si="32"/>
        <v>389.9707277009312</v>
      </c>
      <c r="J31" s="20">
        <v>22221.39</v>
      </c>
      <c r="K31" s="91">
        <f t="shared" si="33"/>
        <v>403.1483515904967</v>
      </c>
      <c r="L31" s="22">
        <v>22972.28</v>
      </c>
      <c r="M31" s="89">
        <f t="shared" si="34"/>
        <v>355.0787789871223</v>
      </c>
      <c r="N31" s="20">
        <v>20233.17</v>
      </c>
      <c r="O31" s="91">
        <f t="shared" si="35"/>
        <v>705.8451586635828</v>
      </c>
      <c r="P31" s="20">
        <v>40220.61</v>
      </c>
      <c r="Q31" s="89">
        <f t="shared" si="36"/>
        <v>464.1760058404204</v>
      </c>
      <c r="R31" s="20">
        <v>26449.77</v>
      </c>
      <c r="S31" s="91">
        <f t="shared" si="37"/>
        <v>701.9999227829043</v>
      </c>
      <c r="T31" s="20">
        <v>40001.5</v>
      </c>
      <c r="U31" s="89">
        <f t="shared" si="38"/>
        <v>277.95820449192905</v>
      </c>
      <c r="V31" s="20">
        <v>15838.67</v>
      </c>
      <c r="W31" s="91">
        <f t="shared" si="39"/>
        <v>344.00005615788797</v>
      </c>
      <c r="X31" s="20">
        <v>19601.88</v>
      </c>
      <c r="Y31" s="89">
        <f t="shared" si="40"/>
        <v>399.10814254275897</v>
      </c>
      <c r="Z31" s="20">
        <v>22742.06</v>
      </c>
      <c r="AA31" s="91">
        <f t="shared" si="41"/>
        <v>512.0000631776239</v>
      </c>
      <c r="AB31" s="20">
        <v>29174.89</v>
      </c>
      <c r="AC31" s="89">
        <f t="shared" si="42"/>
        <v>417.55372730431617</v>
      </c>
      <c r="AD31" s="20">
        <v>23793.13</v>
      </c>
      <c r="AE31" s="93">
        <f t="shared" si="43"/>
        <v>502.3300258677271</v>
      </c>
      <c r="AF31" s="34">
        <v>28623.87</v>
      </c>
      <c r="AG31" s="89">
        <f t="shared" si="44"/>
        <v>203.1144813643559</v>
      </c>
      <c r="AH31" s="20">
        <v>11573.91</v>
      </c>
      <c r="AI31" s="93">
        <f t="shared" si="45"/>
        <v>338.8200174791426</v>
      </c>
      <c r="AJ31" s="34">
        <v>19306.71</v>
      </c>
      <c r="AK31" s="89">
        <f t="shared" si="46"/>
        <v>403.2483828283219</v>
      </c>
      <c r="AL31" s="20">
        <v>22977.98</v>
      </c>
      <c r="AM31" s="93">
        <f t="shared" si="47"/>
        <v>517.54003881914</v>
      </c>
      <c r="AN31" s="34">
        <v>29490.57</v>
      </c>
      <c r="AO31" s="89">
        <f t="shared" si="48"/>
        <v>475.7345276244161</v>
      </c>
      <c r="AP31" s="20">
        <v>27108.4</v>
      </c>
      <c r="AQ31" s="93">
        <f t="shared" si="49"/>
        <v>549.149909971886</v>
      </c>
      <c r="AR31" s="34">
        <v>31291.77</v>
      </c>
      <c r="AS31" s="89">
        <f t="shared" si="20"/>
        <v>455.41344490033737</v>
      </c>
      <c r="AT31" s="20">
        <v>25950.46</v>
      </c>
      <c r="AU31" s="91">
        <f t="shared" si="50"/>
        <v>496.1700320450948</v>
      </c>
      <c r="AV31" s="20">
        <v>28272.86</v>
      </c>
      <c r="AW31" s="89">
        <f t="shared" si="22"/>
        <v>397.07066417232045</v>
      </c>
      <c r="AX31" s="20">
        <v>22625.96</v>
      </c>
      <c r="AY31" s="91">
        <v>501.99</v>
      </c>
      <c r="AZ31" s="20">
        <v>28604.49</v>
      </c>
      <c r="BA31" s="89">
        <f t="shared" si="23"/>
        <v>4636.468756910053</v>
      </c>
      <c r="BB31" s="20">
        <f t="shared" si="24"/>
        <v>264196.19</v>
      </c>
      <c r="BC31" s="27">
        <f t="shared" si="25"/>
        <v>3.746771521026899</v>
      </c>
      <c r="BD31" s="26">
        <f t="shared" si="26"/>
        <v>6204.653638820544</v>
      </c>
      <c r="BE31" s="20">
        <f t="shared" si="27"/>
        <v>353554.80999999994</v>
      </c>
      <c r="BF31" s="94">
        <f t="shared" si="28"/>
        <v>-1568.1848819104907</v>
      </c>
      <c r="BG31" s="29">
        <f t="shared" si="29"/>
        <v>-89358.61999999994</v>
      </c>
      <c r="BH31" s="30">
        <v>12</v>
      </c>
      <c r="BI31" s="30"/>
    </row>
    <row r="32" spans="1:61" ht="12.75">
      <c r="A32" s="15">
        <v>27</v>
      </c>
      <c r="B32" s="100" t="s">
        <v>214</v>
      </c>
      <c r="C32" s="88">
        <v>113</v>
      </c>
      <c r="D32" s="18"/>
      <c r="E32" s="89">
        <f t="shared" si="30"/>
        <v>346.8111094341742</v>
      </c>
      <c r="F32" s="90">
        <v>19762.06</v>
      </c>
      <c r="G32" s="93">
        <f>H32/1.18/820.5</f>
        <v>8.849998450717317</v>
      </c>
      <c r="H32" s="95">
        <v>8568.48</v>
      </c>
      <c r="I32" s="89">
        <f t="shared" si="32"/>
        <v>346.38150159172517</v>
      </c>
      <c r="J32" s="20">
        <v>19737.58</v>
      </c>
      <c r="K32" s="91">
        <f>L32/1.18/820.5</f>
        <v>8.859996488292587</v>
      </c>
      <c r="L32" s="22">
        <v>8578.16</v>
      </c>
      <c r="M32" s="89">
        <f t="shared" si="34"/>
        <v>361.98514623865003</v>
      </c>
      <c r="N32" s="20">
        <v>20626.71</v>
      </c>
      <c r="O32" s="91">
        <f>P32/1.18/820.5</f>
        <v>8.849998450717317</v>
      </c>
      <c r="P32" s="20">
        <v>8568.48</v>
      </c>
      <c r="Q32" s="89">
        <f t="shared" si="36"/>
        <v>334.53534612563226</v>
      </c>
      <c r="R32" s="20">
        <v>19062.56</v>
      </c>
      <c r="S32" s="91">
        <f>T32/1.18/820.5</f>
        <v>8.859996488292587</v>
      </c>
      <c r="T32" s="20">
        <v>8578.16</v>
      </c>
      <c r="U32" s="89">
        <f t="shared" si="38"/>
        <v>171.5714731968931</v>
      </c>
      <c r="V32" s="20">
        <v>9776.52</v>
      </c>
      <c r="W32" s="91">
        <f>X32/1.18/820.5</f>
        <v>3.260000619713073</v>
      </c>
      <c r="X32" s="20">
        <v>3156.3</v>
      </c>
      <c r="Y32" s="89">
        <f t="shared" si="40"/>
        <v>203.8485702552727</v>
      </c>
      <c r="Z32" s="20">
        <v>11615.74</v>
      </c>
      <c r="AA32" s="93">
        <f>AB32/1.18/820.5</f>
        <v>11.119997108005661</v>
      </c>
      <c r="AB32" s="34">
        <v>10766.27</v>
      </c>
      <c r="AC32" s="89">
        <f t="shared" si="42"/>
        <v>302.53272074437285</v>
      </c>
      <c r="AD32" s="20">
        <v>17238.98</v>
      </c>
      <c r="AE32" s="91">
        <f>AF32/1.18/820.5</f>
        <v>16.98000392484946</v>
      </c>
      <c r="AF32" s="20">
        <v>16439.87</v>
      </c>
      <c r="AG32" s="89">
        <f t="shared" si="44"/>
        <v>31.634440228703</v>
      </c>
      <c r="AH32" s="20">
        <v>1802.6</v>
      </c>
      <c r="AI32" s="91">
        <f>AJ32/1.18/820.5</f>
        <v>4.9400014459971695</v>
      </c>
      <c r="AJ32" s="20">
        <v>4782.86</v>
      </c>
      <c r="AK32" s="89">
        <f t="shared" si="46"/>
        <v>331.5788088210003</v>
      </c>
      <c r="AL32" s="20">
        <v>18894.09</v>
      </c>
      <c r="AM32" s="91">
        <f>AN32/1.18/820.5</f>
        <v>16.329997211291175</v>
      </c>
      <c r="AN32" s="20">
        <v>15810.54</v>
      </c>
      <c r="AO32" s="89">
        <f t="shared" si="48"/>
        <v>235.39701871812605</v>
      </c>
      <c r="AP32" s="20">
        <v>13413.44</v>
      </c>
      <c r="AQ32" s="91">
        <f>AR32/1.18/820.5</f>
        <v>8.849998450717317</v>
      </c>
      <c r="AR32" s="20">
        <v>8568.48</v>
      </c>
      <c r="AS32" s="89">
        <f t="shared" si="20"/>
        <v>317.599004601437</v>
      </c>
      <c r="AT32" s="20">
        <v>18097.49</v>
      </c>
      <c r="AU32" s="91">
        <f>AV32/1.18/820.5</f>
        <v>8.859996488292587</v>
      </c>
      <c r="AV32" s="20">
        <v>8578.16</v>
      </c>
      <c r="AW32" s="89">
        <f t="shared" si="22"/>
        <v>311.88932684241746</v>
      </c>
      <c r="AX32" s="20">
        <v>17772.14</v>
      </c>
      <c r="AY32" s="91">
        <v>8.71</v>
      </c>
      <c r="AZ32" s="20">
        <v>8432.93</v>
      </c>
      <c r="BA32" s="89">
        <f t="shared" si="23"/>
        <v>3295.764466798404</v>
      </c>
      <c r="BB32" s="20">
        <f t="shared" si="24"/>
        <v>187799.91000000003</v>
      </c>
      <c r="BC32" s="27">
        <f t="shared" si="25"/>
        <v>0.08441739316142055</v>
      </c>
      <c r="BD32" s="26">
        <f t="shared" si="26"/>
        <v>114.46998512688626</v>
      </c>
      <c r="BE32" s="20">
        <f t="shared" si="27"/>
        <v>110828.69</v>
      </c>
      <c r="BF32" s="94">
        <f t="shared" si="28"/>
        <v>3181.294481671518</v>
      </c>
      <c r="BG32" s="29">
        <f t="shared" si="29"/>
        <v>76971.22000000003</v>
      </c>
      <c r="BH32" s="30">
        <v>12</v>
      </c>
      <c r="BI32" s="30"/>
    </row>
    <row r="33" spans="1:61" ht="12.75">
      <c r="A33" s="15">
        <v>28</v>
      </c>
      <c r="B33" s="16" t="s">
        <v>52</v>
      </c>
      <c r="C33" s="88">
        <v>193</v>
      </c>
      <c r="D33" s="18"/>
      <c r="E33" s="89">
        <f t="shared" si="30"/>
        <v>625.5499085679388</v>
      </c>
      <c r="F33" s="90">
        <v>35645.21</v>
      </c>
      <c r="G33" s="91">
        <f aca="true" t="shared" si="51" ref="G33:G41">H33/1.18/48.29</f>
        <v>590.1500819554177</v>
      </c>
      <c r="H33" s="92">
        <v>33628.05</v>
      </c>
      <c r="I33" s="89">
        <f t="shared" si="32"/>
        <v>598.1538094352272</v>
      </c>
      <c r="J33" s="20">
        <v>34084.12</v>
      </c>
      <c r="K33" s="91">
        <f aca="true" t="shared" si="52" ref="K33:K41">L33/1.18/48.29</f>
        <v>517.7697596793384</v>
      </c>
      <c r="L33" s="22">
        <v>29503.66</v>
      </c>
      <c r="M33" s="89">
        <f t="shared" si="34"/>
        <v>595.8088666285262</v>
      </c>
      <c r="N33" s="20">
        <v>33950.5</v>
      </c>
      <c r="O33" s="93">
        <f aca="true" t="shared" si="53" ref="O33:O41">P33/1.18/48.29</f>
        <v>520.914776895241</v>
      </c>
      <c r="P33" s="34">
        <v>29682.87</v>
      </c>
      <c r="Q33" s="89">
        <f t="shared" si="36"/>
        <v>599.2367792047341</v>
      </c>
      <c r="R33" s="20">
        <v>34145.83</v>
      </c>
      <c r="S33" s="91">
        <f aca="true" t="shared" si="54" ref="S33:S41">T33/1.18/48.29</f>
        <v>644.2699650066161</v>
      </c>
      <c r="T33" s="20">
        <v>36711.92</v>
      </c>
      <c r="U33" s="89">
        <f t="shared" si="38"/>
        <v>389.9538803345606</v>
      </c>
      <c r="V33" s="20">
        <v>22220.43</v>
      </c>
      <c r="W33" s="91">
        <f aca="true" t="shared" si="55" ref="W33:W41">X33/1.18/48.29</f>
        <v>431.6898961430061</v>
      </c>
      <c r="X33" s="20">
        <v>24598.64</v>
      </c>
      <c r="Y33" s="89">
        <f t="shared" si="40"/>
        <v>551.1565015039785</v>
      </c>
      <c r="Z33" s="20">
        <v>31406.11</v>
      </c>
      <c r="AA33" s="93">
        <f aca="true" t="shared" si="56" ref="AA33:AA41">AB33/1.18/48.29</f>
        <v>705.0299918220078</v>
      </c>
      <c r="AB33" s="34">
        <v>40174.16</v>
      </c>
      <c r="AC33" s="89">
        <f t="shared" si="42"/>
        <v>581.7495638989019</v>
      </c>
      <c r="AD33" s="20">
        <v>33149.37</v>
      </c>
      <c r="AE33" s="93">
        <f aca="true" t="shared" si="57" ref="AE33:AE41">AF33/1.18/48.29</f>
        <v>749.5100224280566</v>
      </c>
      <c r="AF33" s="34">
        <v>42708.73</v>
      </c>
      <c r="AG33" s="89">
        <f t="shared" si="44"/>
        <v>284.705399229935</v>
      </c>
      <c r="AH33" s="20">
        <v>16223.14</v>
      </c>
      <c r="AI33" s="91">
        <f aca="true" t="shared" si="58" ref="AI33:AI41">AJ33/1.18/48.29</f>
        <v>243.41145129531682</v>
      </c>
      <c r="AJ33" s="20">
        <v>13870.12</v>
      </c>
      <c r="AK33" s="89">
        <f t="shared" si="46"/>
        <v>550.9494192923405</v>
      </c>
      <c r="AL33" s="20">
        <v>31394.31</v>
      </c>
      <c r="AM33" s="91">
        <f aca="true" t="shared" si="59" ref="AM33:AM41">AN33/1.18/48.29</f>
        <v>507.0000807269639</v>
      </c>
      <c r="AN33" s="20">
        <v>28889.98</v>
      </c>
      <c r="AO33" s="89">
        <f t="shared" si="48"/>
        <v>574.4446511366708</v>
      </c>
      <c r="AP33" s="20">
        <v>32733.12</v>
      </c>
      <c r="AQ33" s="91">
        <f aca="true" t="shared" si="60" ref="AQ33:AQ41">AR33/1.18/48.29</f>
        <v>565.9800779892669</v>
      </c>
      <c r="AR33" s="20">
        <v>32250.79</v>
      </c>
      <c r="AS33" s="89">
        <f t="shared" si="20"/>
        <v>543.3210721944748</v>
      </c>
      <c r="AT33" s="20">
        <v>30959.63</v>
      </c>
      <c r="AU33" s="91">
        <f aca="true" t="shared" si="61" ref="AU33:AU41">AV33/1.18/48.29</f>
        <v>593.6599499492826</v>
      </c>
      <c r="AV33" s="20">
        <v>33828.05</v>
      </c>
      <c r="AW33" s="89">
        <f t="shared" si="22"/>
        <v>540.6669100175143</v>
      </c>
      <c r="AX33" s="20">
        <v>30808.39</v>
      </c>
      <c r="AY33" s="91">
        <v>571.68</v>
      </c>
      <c r="AZ33" s="20">
        <v>32575.58</v>
      </c>
      <c r="BA33" s="89">
        <f t="shared" si="23"/>
        <v>6435.696761444803</v>
      </c>
      <c r="BB33" s="20">
        <f t="shared" si="24"/>
        <v>366720.16000000003</v>
      </c>
      <c r="BC33" s="27">
        <f t="shared" si="25"/>
        <v>2.8674723894173204</v>
      </c>
      <c r="BD33" s="26">
        <f t="shared" si="26"/>
        <v>6641.066053890514</v>
      </c>
      <c r="BE33" s="20">
        <f t="shared" si="27"/>
        <v>378422.55</v>
      </c>
      <c r="BF33" s="94">
        <f t="shared" si="28"/>
        <v>-205.36929244571093</v>
      </c>
      <c r="BG33" s="29">
        <f t="shared" si="29"/>
        <v>-11702.389999999956</v>
      </c>
      <c r="BH33" s="30">
        <v>12</v>
      </c>
      <c r="BI33" s="30"/>
    </row>
    <row r="34" spans="1:61" ht="12.75">
      <c r="A34" s="15">
        <v>29</v>
      </c>
      <c r="B34" s="16" t="s">
        <v>53</v>
      </c>
      <c r="C34" s="88">
        <v>256</v>
      </c>
      <c r="D34" s="18"/>
      <c r="E34" s="89">
        <f t="shared" si="30"/>
        <v>894.1330801548554</v>
      </c>
      <c r="F34" s="90">
        <v>50949.67</v>
      </c>
      <c r="G34" s="93">
        <f t="shared" si="51"/>
        <v>949.3999880664489</v>
      </c>
      <c r="H34" s="95">
        <v>54098.9</v>
      </c>
      <c r="I34" s="89">
        <f t="shared" si="32"/>
        <v>869.2389904215703</v>
      </c>
      <c r="J34" s="20">
        <v>49531.15</v>
      </c>
      <c r="K34" s="91">
        <f t="shared" si="52"/>
        <v>448.39792075420047</v>
      </c>
      <c r="L34" s="22">
        <v>25550.7</v>
      </c>
      <c r="M34" s="89">
        <f t="shared" si="34"/>
        <v>868.2609657050799</v>
      </c>
      <c r="N34" s="20">
        <v>49475.42</v>
      </c>
      <c r="O34" s="93">
        <f t="shared" si="53"/>
        <v>944.2259161632932</v>
      </c>
      <c r="P34" s="34">
        <v>53804.07</v>
      </c>
      <c r="Q34" s="89">
        <f t="shared" si="36"/>
        <v>877.104780089221</v>
      </c>
      <c r="R34" s="20">
        <v>49979.36</v>
      </c>
      <c r="S34" s="91">
        <f t="shared" si="54"/>
        <v>1032.1300335894368</v>
      </c>
      <c r="T34" s="20">
        <v>58813.04</v>
      </c>
      <c r="U34" s="89">
        <f t="shared" si="38"/>
        <v>439.93141717939983</v>
      </c>
      <c r="V34" s="20">
        <v>25068.26</v>
      </c>
      <c r="W34" s="91">
        <f t="shared" si="55"/>
        <v>656.0601380782069</v>
      </c>
      <c r="X34" s="20">
        <v>37383.75</v>
      </c>
      <c r="Y34" s="89">
        <f t="shared" si="40"/>
        <v>551.5329348463205</v>
      </c>
      <c r="Z34" s="20">
        <v>31427.56</v>
      </c>
      <c r="AA34" s="91">
        <f t="shared" si="56"/>
        <v>299.8383705788826</v>
      </c>
      <c r="AB34" s="20">
        <v>17085.45</v>
      </c>
      <c r="AC34" s="89">
        <f t="shared" si="42"/>
        <v>786.7663937159324</v>
      </c>
      <c r="AD34" s="20">
        <v>44831.68</v>
      </c>
      <c r="AE34" s="93">
        <f t="shared" si="57"/>
        <v>400.0400124951301</v>
      </c>
      <c r="AF34" s="34">
        <v>22795.16</v>
      </c>
      <c r="AG34" s="89">
        <f t="shared" si="44"/>
        <v>497.2352769812328</v>
      </c>
      <c r="AH34" s="20">
        <v>28333.56</v>
      </c>
      <c r="AI34" s="91">
        <f t="shared" si="58"/>
        <v>349.6695459283776</v>
      </c>
      <c r="AJ34" s="20">
        <v>19924.94</v>
      </c>
      <c r="AK34" s="89">
        <f t="shared" si="46"/>
        <v>778.3083138243171</v>
      </c>
      <c r="AL34" s="20">
        <v>44349.72</v>
      </c>
      <c r="AM34" s="91">
        <f t="shared" si="59"/>
        <v>809.4099560915514</v>
      </c>
      <c r="AN34" s="20">
        <v>46121.96</v>
      </c>
      <c r="AO34" s="89">
        <f t="shared" si="48"/>
        <v>792.7068452955485</v>
      </c>
      <c r="AP34" s="20">
        <v>45170.18</v>
      </c>
      <c r="AQ34" s="91">
        <f t="shared" si="60"/>
        <v>906.4100719171952</v>
      </c>
      <c r="AR34" s="20">
        <v>51649.24</v>
      </c>
      <c r="AS34" s="89">
        <f t="shared" si="20"/>
        <v>793.584136800615</v>
      </c>
      <c r="AT34" s="20">
        <v>45220.17</v>
      </c>
      <c r="AU34" s="91">
        <f t="shared" si="61"/>
        <v>1071.7799593557286</v>
      </c>
      <c r="AV34" s="20">
        <v>61072.38</v>
      </c>
      <c r="AW34" s="89">
        <f t="shared" si="22"/>
        <v>756.8287991688633</v>
      </c>
      <c r="AX34" s="20">
        <v>43125.77</v>
      </c>
      <c r="AY34" s="91">
        <v>1065.95</v>
      </c>
      <c r="AZ34" s="20">
        <v>60740.18</v>
      </c>
      <c r="BA34" s="89">
        <f t="shared" si="23"/>
        <v>8905.631934182955</v>
      </c>
      <c r="BB34" s="20">
        <f t="shared" si="24"/>
        <v>507462.5</v>
      </c>
      <c r="BC34" s="27">
        <f t="shared" si="25"/>
        <v>2.9079791383523603</v>
      </c>
      <c r="BD34" s="26">
        <f t="shared" si="26"/>
        <v>8933.311913018451</v>
      </c>
      <c r="BE34" s="20">
        <f t="shared" si="27"/>
        <v>509039.77</v>
      </c>
      <c r="BF34" s="94">
        <f t="shared" si="28"/>
        <v>-27.679978835496513</v>
      </c>
      <c r="BG34" s="29">
        <f t="shared" si="29"/>
        <v>-1577.2700000000186</v>
      </c>
      <c r="BH34" s="30">
        <v>12</v>
      </c>
      <c r="BI34" s="30"/>
    </row>
    <row r="35" spans="1:61" ht="12.75">
      <c r="A35" s="15">
        <v>30</v>
      </c>
      <c r="B35" s="16" t="s">
        <v>54</v>
      </c>
      <c r="C35" s="88">
        <v>254</v>
      </c>
      <c r="D35" s="32"/>
      <c r="E35" s="89">
        <f t="shared" si="30"/>
        <v>855.9153560234602</v>
      </c>
      <c r="F35" s="90">
        <v>48771.94</v>
      </c>
      <c r="G35" s="93">
        <f t="shared" si="51"/>
        <v>922.1800843070293</v>
      </c>
      <c r="H35" s="95">
        <v>52547.85</v>
      </c>
      <c r="I35" s="89">
        <f t="shared" si="32"/>
        <v>836.4834983556268</v>
      </c>
      <c r="J35" s="20">
        <v>47664.67</v>
      </c>
      <c r="K35" s="91">
        <f t="shared" si="52"/>
        <v>273.3980085009003</v>
      </c>
      <c r="L35" s="22">
        <v>15578.82</v>
      </c>
      <c r="M35" s="89">
        <f t="shared" si="34"/>
        <v>823.4255609646522</v>
      </c>
      <c r="N35" s="20">
        <v>46920.6</v>
      </c>
      <c r="O35" s="91">
        <f t="shared" si="53"/>
        <v>827.5096433623131</v>
      </c>
      <c r="P35" s="20">
        <v>47153.32</v>
      </c>
      <c r="Q35" s="89">
        <f t="shared" si="36"/>
        <v>856.47026615329</v>
      </c>
      <c r="R35" s="20">
        <v>48803.56</v>
      </c>
      <c r="S35" s="91">
        <f t="shared" si="54"/>
        <v>776.9299886631264</v>
      </c>
      <c r="T35" s="20">
        <v>44271.18</v>
      </c>
      <c r="U35" s="89">
        <f t="shared" si="38"/>
        <v>440.72938566780505</v>
      </c>
      <c r="V35" s="20">
        <v>25113.73</v>
      </c>
      <c r="W35" s="91">
        <f t="shared" si="55"/>
        <v>461.1643636082847</v>
      </c>
      <c r="X35" s="20">
        <v>26278.16</v>
      </c>
      <c r="Y35" s="89">
        <f t="shared" si="40"/>
        <v>562.5054841687405</v>
      </c>
      <c r="Z35" s="20">
        <v>32052.8</v>
      </c>
      <c r="AA35" s="91">
        <f t="shared" si="56"/>
        <v>220.36618452779993</v>
      </c>
      <c r="AB35" s="20">
        <v>12556.95</v>
      </c>
      <c r="AC35" s="89">
        <f t="shared" si="42"/>
        <v>829.2168431545289</v>
      </c>
      <c r="AD35" s="20">
        <v>47250.6</v>
      </c>
      <c r="AE35" s="91">
        <f t="shared" si="57"/>
        <v>285.4600208486159</v>
      </c>
      <c r="AF35" s="20">
        <v>16266.14</v>
      </c>
      <c r="AG35" s="89">
        <f t="shared" si="44"/>
        <v>526.9556106994817</v>
      </c>
      <c r="AH35" s="20">
        <v>30027.09</v>
      </c>
      <c r="AI35" s="93">
        <f t="shared" si="58"/>
        <v>496.7400346072984</v>
      </c>
      <c r="AJ35" s="34">
        <v>28305.34</v>
      </c>
      <c r="AK35" s="89">
        <f t="shared" si="46"/>
        <v>853.4807360895157</v>
      </c>
      <c r="AL35" s="20">
        <v>48633.21</v>
      </c>
      <c r="AM35" s="93">
        <f t="shared" si="59"/>
        <v>863.6600552453223</v>
      </c>
      <c r="AN35" s="34">
        <v>49213.25</v>
      </c>
      <c r="AO35" s="89">
        <f t="shared" si="48"/>
        <v>864.2112800137587</v>
      </c>
      <c r="AP35" s="20">
        <v>49244.66</v>
      </c>
      <c r="AQ35" s="91">
        <f t="shared" si="60"/>
        <v>868.5199939630271</v>
      </c>
      <c r="AR35" s="20">
        <v>49490.18</v>
      </c>
      <c r="AS35" s="89">
        <f t="shared" si="20"/>
        <v>840.8266090112352</v>
      </c>
      <c r="AT35" s="20">
        <v>47912.15</v>
      </c>
      <c r="AU35" s="91">
        <f t="shared" si="61"/>
        <v>950.0700218664778</v>
      </c>
      <c r="AV35" s="20">
        <v>54137.08</v>
      </c>
      <c r="AW35" s="89">
        <f t="shared" si="22"/>
        <v>824.9832403803294</v>
      </c>
      <c r="AX35" s="20">
        <v>47009.36</v>
      </c>
      <c r="AY35" s="91">
        <v>1048.51</v>
      </c>
      <c r="AZ35" s="20">
        <v>59746.41</v>
      </c>
      <c r="BA35" s="89">
        <f t="shared" si="23"/>
        <v>9115.203870682422</v>
      </c>
      <c r="BB35" s="20">
        <f t="shared" si="24"/>
        <v>519404.36999999994</v>
      </c>
      <c r="BC35" s="27">
        <f t="shared" si="25"/>
        <v>2.622870209809775</v>
      </c>
      <c r="BD35" s="26">
        <f t="shared" si="26"/>
        <v>7994.508399500195</v>
      </c>
      <c r="BE35" s="20">
        <f t="shared" si="27"/>
        <v>455544.68000000005</v>
      </c>
      <c r="BF35" s="94">
        <f t="shared" si="28"/>
        <v>1120.6954711822273</v>
      </c>
      <c r="BG35" s="29">
        <f t="shared" si="29"/>
        <v>63859.689999999886</v>
      </c>
      <c r="BH35" s="30">
        <v>12</v>
      </c>
      <c r="BI35" s="30"/>
    </row>
    <row r="36" spans="1:61" ht="12.75">
      <c r="A36" s="15">
        <v>31</v>
      </c>
      <c r="B36" s="16" t="s">
        <v>55</v>
      </c>
      <c r="C36" s="88">
        <v>185</v>
      </c>
      <c r="D36" s="18"/>
      <c r="E36" s="89">
        <f t="shared" si="30"/>
        <v>633.5687284801219</v>
      </c>
      <c r="F36" s="90">
        <v>36102.14</v>
      </c>
      <c r="G36" s="93">
        <f t="shared" si="51"/>
        <v>793.4300535956843</v>
      </c>
      <c r="H36" s="95">
        <v>45211.39</v>
      </c>
      <c r="I36" s="89">
        <f t="shared" si="32"/>
        <v>615.4709716367568</v>
      </c>
      <c r="J36" s="20">
        <v>35070.89</v>
      </c>
      <c r="K36" s="91">
        <f t="shared" si="52"/>
        <v>669.8135558121659</v>
      </c>
      <c r="L36" s="22">
        <v>38167.45</v>
      </c>
      <c r="M36" s="89">
        <f t="shared" si="34"/>
        <v>605.4030907897554</v>
      </c>
      <c r="N36" s="20">
        <v>34497.2</v>
      </c>
      <c r="O36" s="93">
        <f t="shared" si="53"/>
        <v>762.4738953567957</v>
      </c>
      <c r="P36" s="34">
        <v>43447.44</v>
      </c>
      <c r="Q36" s="89">
        <f t="shared" si="36"/>
        <v>591.6514279897933</v>
      </c>
      <c r="R36" s="20">
        <v>33713.6</v>
      </c>
      <c r="S36" s="93">
        <f t="shared" si="54"/>
        <v>462.65991836047056</v>
      </c>
      <c r="T36" s="34">
        <v>26363.38</v>
      </c>
      <c r="U36" s="89">
        <f t="shared" si="38"/>
        <v>299.9724475362482</v>
      </c>
      <c r="V36" s="20">
        <v>17093.09</v>
      </c>
      <c r="W36" s="93">
        <f t="shared" si="55"/>
        <v>251.79003267687105</v>
      </c>
      <c r="X36" s="34">
        <v>14347.55</v>
      </c>
      <c r="Y36" s="89">
        <f t="shared" si="40"/>
        <v>570.1359371874023</v>
      </c>
      <c r="Z36" s="20">
        <v>32487.6</v>
      </c>
      <c r="AA36" s="93">
        <f t="shared" si="56"/>
        <v>386.97996918335906</v>
      </c>
      <c r="AB36" s="34">
        <v>22050.97</v>
      </c>
      <c r="AC36" s="89">
        <f t="shared" si="42"/>
        <v>581.1439361765605</v>
      </c>
      <c r="AD36" s="20">
        <v>33114.86</v>
      </c>
      <c r="AE36" s="93">
        <f t="shared" si="57"/>
        <v>248.10993608530384</v>
      </c>
      <c r="AF36" s="34">
        <v>14137.85</v>
      </c>
      <c r="AG36" s="89">
        <f t="shared" si="44"/>
        <v>375.19155104576527</v>
      </c>
      <c r="AH36" s="20">
        <v>21379.24</v>
      </c>
      <c r="AI36" s="91">
        <f t="shared" si="58"/>
        <v>283.3423419945176</v>
      </c>
      <c r="AJ36" s="20">
        <v>16145.47</v>
      </c>
      <c r="AK36" s="89">
        <f t="shared" si="46"/>
        <v>606.2833656826167</v>
      </c>
      <c r="AL36" s="20">
        <v>34547.36</v>
      </c>
      <c r="AM36" s="91">
        <f t="shared" si="59"/>
        <v>769.6099834685218</v>
      </c>
      <c r="AN36" s="20">
        <v>43854.07</v>
      </c>
      <c r="AO36" s="89">
        <f t="shared" si="48"/>
        <v>599.0763782374146</v>
      </c>
      <c r="AP36" s="20">
        <v>34136.69</v>
      </c>
      <c r="AQ36" s="91">
        <f t="shared" si="60"/>
        <v>545.5700201115436</v>
      </c>
      <c r="AR36" s="20">
        <v>31087.78</v>
      </c>
      <c r="AS36" s="89">
        <f t="shared" si="20"/>
        <v>599.7544847338293</v>
      </c>
      <c r="AT36" s="20">
        <v>34175.33</v>
      </c>
      <c r="AU36" s="91">
        <f t="shared" si="61"/>
        <v>573.3199139380367</v>
      </c>
      <c r="AV36" s="20">
        <v>32669.03</v>
      </c>
      <c r="AW36" s="89">
        <f t="shared" si="22"/>
        <v>587.835850493663</v>
      </c>
      <c r="AX36" s="20">
        <v>33496.18</v>
      </c>
      <c r="AY36" s="91">
        <v>788.81</v>
      </c>
      <c r="AZ36" s="20">
        <v>44948.13</v>
      </c>
      <c r="BA36" s="89">
        <f t="shared" si="23"/>
        <v>6665.488169989928</v>
      </c>
      <c r="BB36" s="20">
        <f t="shared" si="24"/>
        <v>379814.18</v>
      </c>
      <c r="BC36" s="27">
        <f t="shared" si="25"/>
        <v>2.944103432695167</v>
      </c>
      <c r="BD36" s="26">
        <f t="shared" si="26"/>
        <v>6535.90962058327</v>
      </c>
      <c r="BE36" s="20">
        <f t="shared" si="27"/>
        <v>372430.51</v>
      </c>
      <c r="BF36" s="94">
        <f t="shared" si="28"/>
        <v>129.57854940665766</v>
      </c>
      <c r="BG36" s="29">
        <f t="shared" si="29"/>
        <v>7383.669999999984</v>
      </c>
      <c r="BH36" s="30">
        <v>12</v>
      </c>
      <c r="BI36" s="30"/>
    </row>
    <row r="37" spans="1:61" ht="12.75">
      <c r="A37" s="15">
        <v>32</v>
      </c>
      <c r="B37" s="16" t="s">
        <v>56</v>
      </c>
      <c r="C37" s="88">
        <v>266</v>
      </c>
      <c r="D37" s="32"/>
      <c r="E37" s="89">
        <f t="shared" si="30"/>
        <v>843.4447950412585</v>
      </c>
      <c r="F37" s="90">
        <v>48061.34</v>
      </c>
      <c r="G37" s="93">
        <f t="shared" si="51"/>
        <v>976.7299261874762</v>
      </c>
      <c r="H37" s="95">
        <v>55656.22</v>
      </c>
      <c r="I37" s="89">
        <f t="shared" si="32"/>
        <v>867.117275219279</v>
      </c>
      <c r="J37" s="20">
        <v>49410.25</v>
      </c>
      <c r="K37" s="91">
        <f t="shared" si="52"/>
        <v>335.10447122083747</v>
      </c>
      <c r="L37" s="22">
        <v>19094.99</v>
      </c>
      <c r="M37" s="89">
        <f t="shared" si="34"/>
        <v>948.7522419281811</v>
      </c>
      <c r="N37" s="20">
        <v>54061.99</v>
      </c>
      <c r="O37" s="91">
        <f t="shared" si="53"/>
        <v>998.1362600952579</v>
      </c>
      <c r="P37" s="20">
        <v>56876</v>
      </c>
      <c r="Q37" s="89">
        <f t="shared" si="36"/>
        <v>845.9006496765656</v>
      </c>
      <c r="R37" s="20">
        <v>48201.28</v>
      </c>
      <c r="S37" s="91">
        <f t="shared" si="54"/>
        <v>917.7499289251733</v>
      </c>
      <c r="T37" s="20">
        <v>52295.41</v>
      </c>
      <c r="U37" s="89">
        <f t="shared" si="38"/>
        <v>441.69249344532153</v>
      </c>
      <c r="V37" s="20">
        <v>25168.61</v>
      </c>
      <c r="W37" s="91">
        <f t="shared" si="55"/>
        <v>535.3075170842825</v>
      </c>
      <c r="X37" s="20">
        <v>30503</v>
      </c>
      <c r="Y37" s="89">
        <f t="shared" si="40"/>
        <v>543.738044512146</v>
      </c>
      <c r="Z37" s="20">
        <v>30983.39</v>
      </c>
      <c r="AA37" s="91">
        <f t="shared" si="56"/>
        <v>358.44509338003803</v>
      </c>
      <c r="AB37" s="20">
        <v>20424.99</v>
      </c>
      <c r="AC37" s="89">
        <f t="shared" si="42"/>
        <v>803.1595831680771</v>
      </c>
      <c r="AD37" s="20">
        <v>45765.8</v>
      </c>
      <c r="AE37" s="91">
        <f t="shared" si="57"/>
        <v>602.669956582933</v>
      </c>
      <c r="AF37" s="20">
        <v>34341.46</v>
      </c>
      <c r="AG37" s="89">
        <f t="shared" si="44"/>
        <v>500.2456907595705</v>
      </c>
      <c r="AH37" s="20">
        <v>28505.1</v>
      </c>
      <c r="AI37" s="91">
        <f t="shared" si="58"/>
        <v>405.4002828953603</v>
      </c>
      <c r="AJ37" s="20">
        <v>23100.6</v>
      </c>
      <c r="AK37" s="89">
        <f t="shared" si="46"/>
        <v>801.9146329906532</v>
      </c>
      <c r="AL37" s="20">
        <v>45694.86</v>
      </c>
      <c r="AM37" s="91">
        <f t="shared" si="59"/>
        <v>830.3199946650006</v>
      </c>
      <c r="AN37" s="20">
        <v>47313.46</v>
      </c>
      <c r="AO37" s="89">
        <f t="shared" si="48"/>
        <v>809.9975079937244</v>
      </c>
      <c r="AP37" s="20">
        <v>46155.44</v>
      </c>
      <c r="AQ37" s="91">
        <f t="shared" si="60"/>
        <v>951.0329541505944</v>
      </c>
      <c r="AR37" s="20">
        <v>54191.95</v>
      </c>
      <c r="AS37" s="89">
        <f t="shared" si="20"/>
        <v>753.4730143799292</v>
      </c>
      <c r="AT37" s="20">
        <v>42934.55</v>
      </c>
      <c r="AU37" s="91">
        <f t="shared" si="61"/>
        <v>1057.0099083573468</v>
      </c>
      <c r="AV37" s="20">
        <v>60230.75</v>
      </c>
      <c r="AW37" s="89">
        <f t="shared" si="22"/>
        <v>711.2656232999077</v>
      </c>
      <c r="AX37" s="20">
        <v>40529.48</v>
      </c>
      <c r="AY37" s="91">
        <v>1061.01</v>
      </c>
      <c r="AZ37" s="20">
        <v>60458.68</v>
      </c>
      <c r="BA37" s="89">
        <f t="shared" si="23"/>
        <v>8870.701552414614</v>
      </c>
      <c r="BB37" s="20">
        <f t="shared" si="24"/>
        <v>505472.08999999997</v>
      </c>
      <c r="BC37" s="27">
        <f t="shared" si="25"/>
        <v>2.828607861386059</v>
      </c>
      <c r="BD37" s="26">
        <f t="shared" si="26"/>
        <v>9028.9162935443</v>
      </c>
      <c r="BE37" s="20">
        <f t="shared" si="27"/>
        <v>514487.51</v>
      </c>
      <c r="BF37" s="94">
        <f t="shared" si="28"/>
        <v>-158.21474112968644</v>
      </c>
      <c r="BG37" s="29">
        <f t="shared" si="29"/>
        <v>-9015.420000000042</v>
      </c>
      <c r="BH37" s="30">
        <v>12</v>
      </c>
      <c r="BI37" s="30"/>
    </row>
    <row r="38" spans="1:61" ht="12.75">
      <c r="A38" s="15">
        <v>33</v>
      </c>
      <c r="B38" s="16" t="s">
        <v>57</v>
      </c>
      <c r="C38" s="88">
        <v>226</v>
      </c>
      <c r="D38" s="32"/>
      <c r="E38" s="89">
        <f t="shared" si="30"/>
        <v>716.1088901446417</v>
      </c>
      <c r="F38" s="90">
        <v>40805.46</v>
      </c>
      <c r="G38" s="91">
        <f t="shared" si="51"/>
        <v>636.2899291357652</v>
      </c>
      <c r="H38" s="92">
        <v>36257.2</v>
      </c>
      <c r="I38" s="89">
        <f t="shared" si="32"/>
        <v>739.123621060612</v>
      </c>
      <c r="J38" s="20">
        <v>42116.89</v>
      </c>
      <c r="K38" s="91">
        <f t="shared" si="52"/>
        <v>590.2683645068109</v>
      </c>
      <c r="L38" s="22">
        <v>33634.79</v>
      </c>
      <c r="M38" s="89">
        <f t="shared" si="34"/>
        <v>701.8377668815878</v>
      </c>
      <c r="N38" s="20">
        <v>39992.26</v>
      </c>
      <c r="O38" s="91">
        <f t="shared" si="53"/>
        <v>754.8676604272914</v>
      </c>
      <c r="P38" s="20">
        <v>43014.02</v>
      </c>
      <c r="Q38" s="89">
        <f t="shared" si="36"/>
        <v>722.9020641533673</v>
      </c>
      <c r="R38" s="20">
        <v>41192.55</v>
      </c>
      <c r="S38" s="91">
        <f t="shared" si="54"/>
        <v>659.886771658518</v>
      </c>
      <c r="T38" s="20">
        <v>37601.8</v>
      </c>
      <c r="U38" s="89">
        <f t="shared" si="38"/>
        <v>359.9450354672161</v>
      </c>
      <c r="V38" s="20">
        <v>20510.46</v>
      </c>
      <c r="W38" s="91">
        <f t="shared" si="55"/>
        <v>449.2153690099716</v>
      </c>
      <c r="X38" s="20">
        <v>25597.28</v>
      </c>
      <c r="Y38" s="89">
        <f t="shared" si="40"/>
        <v>632.5357743295275</v>
      </c>
      <c r="Z38" s="20">
        <v>36043.28</v>
      </c>
      <c r="AA38" s="91">
        <f t="shared" si="56"/>
        <v>439.1517000045629</v>
      </c>
      <c r="AB38" s="20">
        <v>25023.83</v>
      </c>
      <c r="AC38" s="89">
        <f t="shared" si="42"/>
        <v>663.9208384372664</v>
      </c>
      <c r="AD38" s="20">
        <v>37831.67</v>
      </c>
      <c r="AE38" s="91">
        <f t="shared" si="57"/>
        <v>438.9500580883153</v>
      </c>
      <c r="AF38" s="20">
        <v>25012.34</v>
      </c>
      <c r="AG38" s="89">
        <f t="shared" si="44"/>
        <v>412.4668756208079</v>
      </c>
      <c r="AH38" s="20">
        <v>23503.27</v>
      </c>
      <c r="AI38" s="91">
        <f t="shared" si="58"/>
        <v>319.5920831417531</v>
      </c>
      <c r="AJ38" s="20">
        <v>18211.06</v>
      </c>
      <c r="AK38" s="89">
        <f t="shared" si="46"/>
        <v>744.6718448919137</v>
      </c>
      <c r="AL38" s="20">
        <v>42433.04</v>
      </c>
      <c r="AM38" s="91">
        <f t="shared" si="59"/>
        <v>536.3099353833303</v>
      </c>
      <c r="AN38" s="20">
        <v>30560.12</v>
      </c>
      <c r="AO38" s="89">
        <f t="shared" si="48"/>
        <v>693.8417611113647</v>
      </c>
      <c r="AP38" s="20">
        <v>39536.63</v>
      </c>
      <c r="AQ38" s="91">
        <f t="shared" si="60"/>
        <v>556.5699464043158</v>
      </c>
      <c r="AR38" s="20">
        <v>31714.58</v>
      </c>
      <c r="AS38" s="89">
        <f aca="true" t="shared" si="62" ref="AS38:AS69">AT38/1.18/48.29</f>
        <v>686.7504238165603</v>
      </c>
      <c r="AT38" s="20">
        <v>39132.55</v>
      </c>
      <c r="AU38" s="91">
        <f t="shared" si="61"/>
        <v>593.7199686919776</v>
      </c>
      <c r="AV38" s="20">
        <v>33831.47</v>
      </c>
      <c r="AW38" s="89">
        <f aca="true" t="shared" si="63" ref="AW38:AW69">AX38/1.18/48.29</f>
        <v>685.172211673119</v>
      </c>
      <c r="AX38" s="20">
        <v>39042.62</v>
      </c>
      <c r="AY38" s="91">
        <v>593.35</v>
      </c>
      <c r="AZ38" s="20">
        <v>33810.39</v>
      </c>
      <c r="BA38" s="89">
        <f aca="true" t="shared" si="64" ref="BA38:BA69">BB38/1.18/48.29</f>
        <v>7759.277107587985</v>
      </c>
      <c r="BB38" s="20">
        <f aca="true" t="shared" si="65" ref="BB38:BB69">AX38+AT38+AP38+AL38+AH38+AD38+Z38+V38+R38+N38+J38+F38</f>
        <v>442140.68000000005</v>
      </c>
      <c r="BC38" s="27">
        <f aca="true" t="shared" si="66" ref="BC38:BC69">BD38/C38/BH38</f>
        <v>2.4218922516418186</v>
      </c>
      <c r="BD38" s="26">
        <f aca="true" t="shared" si="67" ref="BD38:BD69">G38+K38+O38+S38+W38+AA38+AE38+AI38+AM38+AQ38+AU38+AY38</f>
        <v>6568.171786452613</v>
      </c>
      <c r="BE38" s="20">
        <f aca="true" t="shared" si="68" ref="BE38:BE69">H38+L38+P38+T38+X38+AB38+AF38+AJ38+AN38+AR38+AV38+AZ38</f>
        <v>374268.88</v>
      </c>
      <c r="BF38" s="94">
        <f aca="true" t="shared" si="69" ref="BF38:BF69">BA38-BD38</f>
        <v>1191.105321135372</v>
      </c>
      <c r="BG38" s="29">
        <f aca="true" t="shared" si="70" ref="BG38:BG69">BB38-BE38</f>
        <v>67871.80000000005</v>
      </c>
      <c r="BH38" s="30">
        <v>12</v>
      </c>
      <c r="BI38" s="30"/>
    </row>
    <row r="39" spans="1:61" ht="12.75">
      <c r="A39" s="15">
        <v>34</v>
      </c>
      <c r="B39" s="16" t="s">
        <v>58</v>
      </c>
      <c r="C39" s="88">
        <v>187</v>
      </c>
      <c r="D39" s="32"/>
      <c r="E39" s="89">
        <f t="shared" si="30"/>
        <v>575.68082664411</v>
      </c>
      <c r="F39" s="90">
        <v>32803.56</v>
      </c>
      <c r="G39" s="93">
        <f t="shared" si="51"/>
        <v>793.4300535956843</v>
      </c>
      <c r="H39" s="95">
        <v>45211.39</v>
      </c>
      <c r="I39" s="89">
        <f t="shared" si="32"/>
        <v>633.7156164556652</v>
      </c>
      <c r="J39" s="20">
        <v>36110.51</v>
      </c>
      <c r="K39" s="91">
        <f t="shared" si="52"/>
        <v>664.3135821361758</v>
      </c>
      <c r="L39" s="22">
        <v>37854.049399999996</v>
      </c>
      <c r="M39" s="89">
        <f t="shared" si="34"/>
        <v>606.5664365363218</v>
      </c>
      <c r="N39" s="20">
        <v>34563.49</v>
      </c>
      <c r="O39" s="91">
        <f t="shared" si="53"/>
        <v>432.96380273137925</v>
      </c>
      <c r="P39" s="20">
        <v>24671.23</v>
      </c>
      <c r="Q39" s="89">
        <f t="shared" si="36"/>
        <v>655.7137141072125</v>
      </c>
      <c r="R39" s="20">
        <v>37364.01</v>
      </c>
      <c r="S39" s="91">
        <f t="shared" si="54"/>
        <v>613.5400177599321</v>
      </c>
      <c r="T39" s="20">
        <v>34960.86</v>
      </c>
      <c r="U39" s="89">
        <f t="shared" si="38"/>
        <v>315.0968197086108</v>
      </c>
      <c r="V39" s="20">
        <v>17954.91</v>
      </c>
      <c r="W39" s="91">
        <f t="shared" si="55"/>
        <v>403.9299991927304</v>
      </c>
      <c r="X39" s="20">
        <v>23016.82</v>
      </c>
      <c r="Y39" s="89">
        <f t="shared" si="40"/>
        <v>583.4562372109186</v>
      </c>
      <c r="Z39" s="20">
        <v>33246.62</v>
      </c>
      <c r="AA39" s="93">
        <f t="shared" si="56"/>
        <v>386.97996918335906</v>
      </c>
      <c r="AB39" s="34">
        <v>22050.97</v>
      </c>
      <c r="AC39" s="89">
        <f t="shared" si="42"/>
        <v>580.000596677559</v>
      </c>
      <c r="AD39" s="20">
        <v>33049.71</v>
      </c>
      <c r="AE39" s="93">
        <f t="shared" si="57"/>
        <v>250.95994889632203</v>
      </c>
      <c r="AF39" s="34">
        <v>14300.25</v>
      </c>
      <c r="AG39" s="89">
        <f t="shared" si="44"/>
        <v>385.6578019100702</v>
      </c>
      <c r="AH39" s="20">
        <v>21975.63</v>
      </c>
      <c r="AI39" s="93">
        <f t="shared" si="58"/>
        <v>387.80004984012555</v>
      </c>
      <c r="AJ39" s="34">
        <v>22097.7</v>
      </c>
      <c r="AK39" s="89">
        <f t="shared" si="46"/>
        <v>587.4039612370179</v>
      </c>
      <c r="AL39" s="20">
        <v>33471.57</v>
      </c>
      <c r="AM39" s="93">
        <f t="shared" si="59"/>
        <v>769.6099834685218</v>
      </c>
      <c r="AN39" s="34">
        <v>43854.07</v>
      </c>
      <c r="AO39" s="89">
        <f t="shared" si="48"/>
        <v>573.2256739824015</v>
      </c>
      <c r="AP39" s="20">
        <v>32663.66</v>
      </c>
      <c r="AQ39" s="91">
        <f t="shared" si="60"/>
        <v>497.3200402932846</v>
      </c>
      <c r="AR39" s="20">
        <v>28338.39</v>
      </c>
      <c r="AS39" s="89">
        <f t="shared" si="62"/>
        <v>616.2069909550702</v>
      </c>
      <c r="AT39" s="20">
        <v>35112.83</v>
      </c>
      <c r="AU39" s="91">
        <f t="shared" si="61"/>
        <v>573.3199139380367</v>
      </c>
      <c r="AV39" s="20">
        <v>32669.03</v>
      </c>
      <c r="AW39" s="89">
        <f t="shared" si="63"/>
        <v>607.338081014773</v>
      </c>
      <c r="AX39" s="20">
        <v>34607.46</v>
      </c>
      <c r="AY39" s="91">
        <v>587.4</v>
      </c>
      <c r="AZ39" s="20">
        <v>33471.34</v>
      </c>
      <c r="BA39" s="89">
        <f t="shared" si="64"/>
        <v>6720.062756439731</v>
      </c>
      <c r="BB39" s="20">
        <f t="shared" si="65"/>
        <v>382923.96</v>
      </c>
      <c r="BC39" s="27">
        <f t="shared" si="66"/>
        <v>2.8349230664151297</v>
      </c>
      <c r="BD39" s="26">
        <f t="shared" si="67"/>
        <v>6361.567361035552</v>
      </c>
      <c r="BE39" s="20">
        <f t="shared" si="68"/>
        <v>362496.09939999995</v>
      </c>
      <c r="BF39" s="94">
        <f t="shared" si="69"/>
        <v>358.49539540417936</v>
      </c>
      <c r="BG39" s="29">
        <f t="shared" si="70"/>
        <v>20427.860600000073</v>
      </c>
      <c r="BH39" s="30">
        <v>12</v>
      </c>
      <c r="BI39" s="30"/>
    </row>
    <row r="40" spans="1:61" ht="12.75">
      <c r="A40" s="15">
        <v>35</v>
      </c>
      <c r="B40" s="16" t="s">
        <v>59</v>
      </c>
      <c r="C40" s="88">
        <v>285</v>
      </c>
      <c r="D40" s="18"/>
      <c r="E40" s="89">
        <f t="shared" si="30"/>
        <v>941.5945681282927</v>
      </c>
      <c r="F40" s="90">
        <v>53654.13</v>
      </c>
      <c r="G40" s="93">
        <f t="shared" si="51"/>
        <v>1116.7399644099387</v>
      </c>
      <c r="H40" s="95">
        <v>63634.3</v>
      </c>
      <c r="I40" s="89">
        <f t="shared" si="32"/>
        <v>949.8720653116237</v>
      </c>
      <c r="J40" s="20">
        <v>54125.8</v>
      </c>
      <c r="K40" s="91">
        <f t="shared" si="52"/>
        <v>1148.5248024821788</v>
      </c>
      <c r="L40" s="22">
        <v>65445.47</v>
      </c>
      <c r="M40" s="89">
        <f t="shared" si="34"/>
        <v>932.5377047569242</v>
      </c>
      <c r="N40" s="20">
        <v>53138.05</v>
      </c>
      <c r="O40" s="93">
        <f t="shared" si="53"/>
        <v>1114.227249913131</v>
      </c>
      <c r="P40" s="34">
        <v>63491.12</v>
      </c>
      <c r="Q40" s="89">
        <f t="shared" si="36"/>
        <v>914.7026615328997</v>
      </c>
      <c r="R40" s="20">
        <v>52121.77</v>
      </c>
      <c r="S40" s="91">
        <f t="shared" si="54"/>
        <v>935.0700745144975</v>
      </c>
      <c r="T40" s="20">
        <v>53282.35</v>
      </c>
      <c r="U40" s="89">
        <f t="shared" si="38"/>
        <v>453.5849791689335</v>
      </c>
      <c r="V40" s="20">
        <v>25846.27</v>
      </c>
      <c r="W40" s="91">
        <f t="shared" si="55"/>
        <v>606.2858225902124</v>
      </c>
      <c r="X40" s="20">
        <v>34547.5</v>
      </c>
      <c r="Y40" s="89">
        <f t="shared" si="40"/>
        <v>594.2255651764938</v>
      </c>
      <c r="Z40" s="20">
        <v>33860.28</v>
      </c>
      <c r="AA40" s="91">
        <f t="shared" si="56"/>
        <v>408.66147674185976</v>
      </c>
      <c r="AB40" s="20">
        <v>23286.43</v>
      </c>
      <c r="AC40" s="89">
        <f t="shared" si="42"/>
        <v>889.8838584680832</v>
      </c>
      <c r="AD40" s="20">
        <v>50707.54</v>
      </c>
      <c r="AE40" s="91">
        <f t="shared" si="57"/>
        <v>1114.630007265427</v>
      </c>
      <c r="AF40" s="20">
        <v>63514.07</v>
      </c>
      <c r="AG40" s="89">
        <f t="shared" si="44"/>
        <v>568.7565590658136</v>
      </c>
      <c r="AH40" s="20">
        <v>32409</v>
      </c>
      <c r="AI40" s="91">
        <f t="shared" si="58"/>
        <v>419.5743583083841</v>
      </c>
      <c r="AJ40" s="20">
        <v>23908.27</v>
      </c>
      <c r="AK40" s="89">
        <f t="shared" si="46"/>
        <v>905.7749613037055</v>
      </c>
      <c r="AL40" s="20">
        <v>51613.05</v>
      </c>
      <c r="AM40" s="91">
        <f t="shared" si="59"/>
        <v>845.9799726932271</v>
      </c>
      <c r="AN40" s="20">
        <v>48205.8</v>
      </c>
      <c r="AO40" s="89">
        <f t="shared" si="48"/>
        <v>887.5948980558842</v>
      </c>
      <c r="AP40" s="20">
        <v>50577.11</v>
      </c>
      <c r="AQ40" s="93">
        <f t="shared" si="60"/>
        <v>729.0499489314208</v>
      </c>
      <c r="AR40" s="34">
        <v>41542.87</v>
      </c>
      <c r="AS40" s="89">
        <f t="shared" si="62"/>
        <v>890.0081077950659</v>
      </c>
      <c r="AT40" s="20">
        <v>50714.62</v>
      </c>
      <c r="AU40" s="91">
        <f t="shared" si="61"/>
        <v>1063.7899203610953</v>
      </c>
      <c r="AV40" s="20">
        <v>60617.09</v>
      </c>
      <c r="AW40" s="89">
        <f t="shared" si="63"/>
        <v>853.23802871774</v>
      </c>
      <c r="AX40" s="20">
        <v>48619.38</v>
      </c>
      <c r="AY40" s="91">
        <v>1052.02</v>
      </c>
      <c r="AZ40" s="20">
        <v>59946.41</v>
      </c>
      <c r="BA40" s="89">
        <f t="shared" si="64"/>
        <v>9781.77395748146</v>
      </c>
      <c r="BB40" s="20">
        <f t="shared" si="65"/>
        <v>557387</v>
      </c>
      <c r="BC40" s="27">
        <f t="shared" si="66"/>
        <v>3.0861267831027406</v>
      </c>
      <c r="BD40" s="26">
        <f t="shared" si="67"/>
        <v>10554.553598211372</v>
      </c>
      <c r="BE40" s="20">
        <f t="shared" si="68"/>
        <v>601421.68</v>
      </c>
      <c r="BF40" s="94">
        <f t="shared" si="69"/>
        <v>-772.779640729912</v>
      </c>
      <c r="BG40" s="29">
        <f t="shared" si="70"/>
        <v>-44034.68000000005</v>
      </c>
      <c r="BH40" s="30">
        <v>12</v>
      </c>
      <c r="BI40" s="30"/>
    </row>
    <row r="41" spans="1:61" ht="12.75">
      <c r="A41" s="15">
        <v>36</v>
      </c>
      <c r="B41" s="16" t="s">
        <v>60</v>
      </c>
      <c r="C41" s="88">
        <v>193</v>
      </c>
      <c r="D41" s="32"/>
      <c r="E41" s="89">
        <f t="shared" si="30"/>
        <v>651.6240159207613</v>
      </c>
      <c r="F41" s="90">
        <v>37130.97</v>
      </c>
      <c r="G41" s="91">
        <f t="shared" si="51"/>
        <v>805.4099350323435</v>
      </c>
      <c r="H41" s="92">
        <v>45894.03</v>
      </c>
      <c r="I41" s="89">
        <f t="shared" si="32"/>
        <v>647.2422967172205</v>
      </c>
      <c r="J41" s="20">
        <v>36881.29</v>
      </c>
      <c r="K41" s="91">
        <f t="shared" si="52"/>
        <v>718.0558139208385</v>
      </c>
      <c r="L41" s="22">
        <v>40916.4</v>
      </c>
      <c r="M41" s="89">
        <f t="shared" si="34"/>
        <v>649.2439744341215</v>
      </c>
      <c r="N41" s="20">
        <v>36995.35</v>
      </c>
      <c r="O41" s="91">
        <f t="shared" si="53"/>
        <v>974.3016240159209</v>
      </c>
      <c r="P41" s="20">
        <v>55517.85</v>
      </c>
      <c r="Q41" s="89">
        <f t="shared" si="36"/>
        <v>637.8384828946585</v>
      </c>
      <c r="R41" s="20">
        <v>36345.44</v>
      </c>
      <c r="S41" s="91">
        <f t="shared" si="54"/>
        <v>894.5400493487441</v>
      </c>
      <c r="T41" s="20">
        <v>50972.86</v>
      </c>
      <c r="U41" s="89">
        <f t="shared" si="38"/>
        <v>333.3046109135836</v>
      </c>
      <c r="V41" s="20">
        <v>18992.43</v>
      </c>
      <c r="W41" s="91">
        <f t="shared" si="55"/>
        <v>573.4797884251574</v>
      </c>
      <c r="X41" s="20">
        <v>32678.14</v>
      </c>
      <c r="Y41" s="89">
        <f t="shared" si="40"/>
        <v>604.2613307313512</v>
      </c>
      <c r="Z41" s="20">
        <v>34432.14</v>
      </c>
      <c r="AA41" s="91">
        <f t="shared" si="56"/>
        <v>545.5257957748208</v>
      </c>
      <c r="AB41" s="20">
        <v>31085.26</v>
      </c>
      <c r="AC41" s="89">
        <f t="shared" si="42"/>
        <v>575.9624935506176</v>
      </c>
      <c r="AD41" s="20">
        <v>32819.61</v>
      </c>
      <c r="AE41" s="91">
        <f t="shared" si="57"/>
        <v>503.03006903910347</v>
      </c>
      <c r="AF41" s="20">
        <v>28663.76</v>
      </c>
      <c r="AG41" s="89">
        <f t="shared" si="44"/>
        <v>390.2885462477756</v>
      </c>
      <c r="AH41" s="20">
        <v>22239.5</v>
      </c>
      <c r="AI41" s="91">
        <f t="shared" si="58"/>
        <v>377.36573877456476</v>
      </c>
      <c r="AJ41" s="20">
        <v>21503.13</v>
      </c>
      <c r="AK41" s="89">
        <f t="shared" si="46"/>
        <v>669.6261288612935</v>
      </c>
      <c r="AL41" s="20">
        <v>38156.77</v>
      </c>
      <c r="AM41" s="91">
        <f t="shared" si="59"/>
        <v>630.0699165704378</v>
      </c>
      <c r="AN41" s="20">
        <v>35902.77</v>
      </c>
      <c r="AO41" s="89">
        <f t="shared" si="48"/>
        <v>658.374720526761</v>
      </c>
      <c r="AP41" s="20">
        <v>37515.64</v>
      </c>
      <c r="AQ41" s="91">
        <f t="shared" si="60"/>
        <v>652.7399784494105</v>
      </c>
      <c r="AR41" s="20">
        <v>37194.56</v>
      </c>
      <c r="AS41" s="89">
        <f t="shared" si="62"/>
        <v>683.9551649462463</v>
      </c>
      <c r="AT41" s="20">
        <v>38973.27</v>
      </c>
      <c r="AU41" s="91">
        <f t="shared" si="61"/>
        <v>719.9299079361626</v>
      </c>
      <c r="AV41" s="20">
        <v>41023.19</v>
      </c>
      <c r="AW41" s="89">
        <f t="shared" si="63"/>
        <v>621.7973332022982</v>
      </c>
      <c r="AX41" s="20">
        <v>35431.38</v>
      </c>
      <c r="AY41" s="91">
        <v>692.32</v>
      </c>
      <c r="AZ41" s="20">
        <v>39449.92</v>
      </c>
      <c r="BA41" s="89">
        <f t="shared" si="64"/>
        <v>7123.519098946688</v>
      </c>
      <c r="BB41" s="20">
        <f t="shared" si="65"/>
        <v>405913.7899999999</v>
      </c>
      <c r="BC41" s="27">
        <f t="shared" si="66"/>
        <v>3.491696294165589</v>
      </c>
      <c r="BD41" s="26">
        <f t="shared" si="67"/>
        <v>8086.768617287504</v>
      </c>
      <c r="BE41" s="20">
        <f t="shared" si="68"/>
        <v>460801.87000000005</v>
      </c>
      <c r="BF41" s="94">
        <f t="shared" si="69"/>
        <v>-963.2495183408155</v>
      </c>
      <c r="BG41" s="29">
        <f t="shared" si="70"/>
        <v>-54888.08000000013</v>
      </c>
      <c r="BH41" s="30">
        <v>12</v>
      </c>
      <c r="BI41" s="30"/>
    </row>
    <row r="42" spans="1:61" ht="12.75">
      <c r="A42" s="15">
        <v>37</v>
      </c>
      <c r="B42" s="100" t="s">
        <v>215</v>
      </c>
      <c r="C42" s="88">
        <v>125</v>
      </c>
      <c r="D42" s="32"/>
      <c r="E42" s="89">
        <f t="shared" si="30"/>
        <v>408.6132160569441</v>
      </c>
      <c r="F42" s="90">
        <v>23283.68</v>
      </c>
      <c r="G42" s="91">
        <f>H42/1.18/820.5</f>
        <v>22.94999948357244</v>
      </c>
      <c r="H42" s="92">
        <v>22219.96</v>
      </c>
      <c r="I42" s="89">
        <f t="shared" si="32"/>
        <v>412.65149467728526</v>
      </c>
      <c r="J42" s="20">
        <v>23513.79</v>
      </c>
      <c r="K42" s="91">
        <f>L42/1.18/820.5</f>
        <v>18.42838699015689</v>
      </c>
      <c r="L42" s="22">
        <v>17842.18</v>
      </c>
      <c r="M42" s="89">
        <f t="shared" si="34"/>
        <v>428.4522184120656</v>
      </c>
      <c r="N42" s="20">
        <v>24414.15</v>
      </c>
      <c r="O42" s="91">
        <f>P42/1.18/820.5</f>
        <v>22.919003501378864</v>
      </c>
      <c r="P42" s="20">
        <v>22189.95</v>
      </c>
      <c r="Q42" s="89">
        <f t="shared" si="36"/>
        <v>428.68457167325937</v>
      </c>
      <c r="R42" s="20">
        <v>24427.39</v>
      </c>
      <c r="S42" s="91">
        <f>T42/1.18/820.5</f>
        <v>22.94999948357244</v>
      </c>
      <c r="T42" s="20">
        <v>22219.96</v>
      </c>
      <c r="U42" s="89">
        <f t="shared" si="38"/>
        <v>413.78132118451026</v>
      </c>
      <c r="V42" s="20">
        <v>23578.17</v>
      </c>
      <c r="W42" s="91">
        <f>X42/1.18/820.5</f>
        <v>10.913002613123458</v>
      </c>
      <c r="X42" s="20">
        <v>10565.86</v>
      </c>
      <c r="Y42" s="89">
        <f t="shared" si="40"/>
        <v>178.50153205737934</v>
      </c>
      <c r="Z42" s="20">
        <v>10171.41</v>
      </c>
      <c r="AA42" s="93">
        <f>AB42/1.18/820.5</f>
        <v>22.339995248866444</v>
      </c>
      <c r="AB42" s="34">
        <v>21629.36</v>
      </c>
      <c r="AC42" s="89">
        <f t="shared" si="42"/>
        <v>399.4303484245957</v>
      </c>
      <c r="AD42" s="20">
        <v>22760.42</v>
      </c>
      <c r="AE42" s="93">
        <f>AF42/1.18/820.5</f>
        <v>22.400004131420488</v>
      </c>
      <c r="AF42" s="34">
        <v>21687.46</v>
      </c>
      <c r="AG42" s="89">
        <f t="shared" si="44"/>
        <v>85.68359943982506</v>
      </c>
      <c r="AH42" s="20">
        <v>4882.44</v>
      </c>
      <c r="AI42" s="93">
        <f>AJ42/1.18/820.5</f>
        <v>0</v>
      </c>
      <c r="AJ42" s="34">
        <v>0</v>
      </c>
      <c r="AK42" s="89">
        <f t="shared" si="46"/>
        <v>285.6493782268849</v>
      </c>
      <c r="AL42" s="20">
        <v>16276.93</v>
      </c>
      <c r="AM42" s="93">
        <f>AN42/1.18/820.5</f>
        <v>24.765004802776318</v>
      </c>
      <c r="AN42" s="34">
        <v>23977.23</v>
      </c>
      <c r="AO42" s="89">
        <f t="shared" si="48"/>
        <v>296.16178385530924</v>
      </c>
      <c r="AP42" s="20">
        <v>16875.95</v>
      </c>
      <c r="AQ42" s="93">
        <f>AR42/1.18/820.5</f>
        <v>22.94999948357244</v>
      </c>
      <c r="AR42" s="34">
        <v>22219.96</v>
      </c>
      <c r="AS42" s="89">
        <f t="shared" si="62"/>
        <v>374.24722106201585</v>
      </c>
      <c r="AT42" s="20">
        <v>21325.43</v>
      </c>
      <c r="AU42" s="91">
        <f>AV42/1.18/820.5</f>
        <v>22.880002891994337</v>
      </c>
      <c r="AV42" s="20">
        <v>22152.19</v>
      </c>
      <c r="AW42" s="89">
        <f t="shared" si="63"/>
        <v>405.95150766379675</v>
      </c>
      <c r="AX42" s="20">
        <v>23132.01</v>
      </c>
      <c r="AY42" s="91">
        <v>22.95</v>
      </c>
      <c r="AZ42" s="20">
        <v>22219.96</v>
      </c>
      <c r="BA42" s="89">
        <f t="shared" si="64"/>
        <v>4117.808192733872</v>
      </c>
      <c r="BB42" s="20">
        <f t="shared" si="65"/>
        <v>234641.77000000002</v>
      </c>
      <c r="BC42" s="27">
        <f t="shared" si="66"/>
        <v>0.15763026575362274</v>
      </c>
      <c r="BD42" s="26">
        <f t="shared" si="67"/>
        <v>236.4453986304341</v>
      </c>
      <c r="BE42" s="20">
        <f t="shared" si="68"/>
        <v>228924.06999999998</v>
      </c>
      <c r="BF42" s="94">
        <f t="shared" si="69"/>
        <v>3881.3627941034374</v>
      </c>
      <c r="BG42" s="29">
        <f t="shared" si="70"/>
        <v>5717.700000000041</v>
      </c>
      <c r="BH42" s="30">
        <v>12</v>
      </c>
      <c r="BI42" s="30"/>
    </row>
    <row r="43" spans="1:61" ht="12.75">
      <c r="A43" s="15">
        <v>38</v>
      </c>
      <c r="B43" s="16" t="s">
        <v>62</v>
      </c>
      <c r="C43" s="88">
        <v>158</v>
      </c>
      <c r="D43" s="32"/>
      <c r="E43" s="89">
        <f t="shared" si="30"/>
        <v>496.82865877414355</v>
      </c>
      <c r="F43" s="90">
        <v>28310.39</v>
      </c>
      <c r="G43" s="91">
        <f aca="true" t="shared" si="71" ref="G43:G60">H43/1.18/48.29</f>
        <v>541.6500240425958</v>
      </c>
      <c r="H43" s="92">
        <v>30864.41</v>
      </c>
      <c r="I43" s="89">
        <f t="shared" si="32"/>
        <v>468.61616434605895</v>
      </c>
      <c r="J43" s="20">
        <v>26702.78</v>
      </c>
      <c r="K43" s="91">
        <f aca="true" t="shared" si="72" ref="K43:K60">L43/1.18/48.29</f>
        <v>560.310061738578</v>
      </c>
      <c r="L43" s="22">
        <v>31927.7</v>
      </c>
      <c r="M43" s="89">
        <f t="shared" si="34"/>
        <v>413.5670437434848</v>
      </c>
      <c r="N43" s="20">
        <v>23565.96</v>
      </c>
      <c r="O43" s="91">
        <f aca="true" t="shared" si="73" ref="O43:O60">P43/1.18/48.29</f>
        <v>639.6251811969352</v>
      </c>
      <c r="P43" s="20">
        <v>36447.25</v>
      </c>
      <c r="Q43" s="89">
        <f t="shared" si="36"/>
        <v>421.85717645159366</v>
      </c>
      <c r="R43" s="20">
        <v>24038.35</v>
      </c>
      <c r="S43" s="91">
        <f aca="true" t="shared" si="74" ref="S43:S60">T43/1.18/48.29</f>
        <v>557.3700208135172</v>
      </c>
      <c r="T43" s="20">
        <v>31760.17</v>
      </c>
      <c r="U43" s="89">
        <f t="shared" si="38"/>
        <v>231.28538385671314</v>
      </c>
      <c r="V43" s="20">
        <v>13179.15</v>
      </c>
      <c r="W43" s="91">
        <f aca="true" t="shared" si="75" ref="W43:W60">X43/1.18/48.29</f>
        <v>350.9699520201046</v>
      </c>
      <c r="X43" s="20">
        <v>19999.04</v>
      </c>
      <c r="Y43" s="89">
        <f t="shared" si="40"/>
        <v>397.63873630712754</v>
      </c>
      <c r="Z43" s="20">
        <v>22658.33</v>
      </c>
      <c r="AA43" s="93">
        <f aca="true" t="shared" si="76" ref="AA43:AA60">AB43/1.18/48.29</f>
        <v>352.3800414866397</v>
      </c>
      <c r="AB43" s="34">
        <v>20079.39</v>
      </c>
      <c r="AC43" s="89">
        <f t="shared" si="42"/>
        <v>391.97451133862853</v>
      </c>
      <c r="AD43" s="20">
        <v>22335.57</v>
      </c>
      <c r="AE43" s="93">
        <f aca="true" t="shared" si="77" ref="AE43:AE60">AF43/1.18/48.29</f>
        <v>222.27994005145467</v>
      </c>
      <c r="AF43" s="34">
        <v>12666</v>
      </c>
      <c r="AG43" s="89">
        <f t="shared" si="44"/>
        <v>263.3999740269769</v>
      </c>
      <c r="AH43" s="20">
        <v>15009.11</v>
      </c>
      <c r="AI43" s="93">
        <f aca="true" t="shared" si="78" ref="AI43:AI60">AJ43/1.18/48.29</f>
        <v>343.4800692145969</v>
      </c>
      <c r="AJ43" s="34">
        <v>19572.25</v>
      </c>
      <c r="AK43" s="89">
        <f t="shared" si="46"/>
        <v>389.6966070106103</v>
      </c>
      <c r="AL43" s="20">
        <v>22205.77</v>
      </c>
      <c r="AM43" s="93">
        <f aca="true" t="shared" si="79" ref="AM43:AM60">AN43/1.18/48.29</f>
        <v>681.6600622650583</v>
      </c>
      <c r="AN43" s="34">
        <v>38842.49</v>
      </c>
      <c r="AO43" s="89">
        <f t="shared" si="48"/>
        <v>440.0003860854793</v>
      </c>
      <c r="AP43" s="20">
        <v>25072.19</v>
      </c>
      <c r="AQ43" s="91">
        <f aca="true" t="shared" si="80" ref="AQ43:AQ60">AR43/1.18/48.29</f>
        <v>455.83006623120906</v>
      </c>
      <c r="AR43" s="20">
        <v>25974.2</v>
      </c>
      <c r="AS43" s="89">
        <f t="shared" si="62"/>
        <v>410.450807445132</v>
      </c>
      <c r="AT43" s="20">
        <v>23388.39</v>
      </c>
      <c r="AU43" s="91">
        <f aca="true" t="shared" si="81" ref="AU43:AU74">AV43/1.18/48.29</f>
        <v>510.64999245378385</v>
      </c>
      <c r="AV43" s="20">
        <v>29097.96</v>
      </c>
      <c r="AW43" s="89">
        <f t="shared" si="63"/>
        <v>392.55855337280764</v>
      </c>
      <c r="AX43" s="20">
        <v>22368.85</v>
      </c>
      <c r="AY43" s="91">
        <v>501.33</v>
      </c>
      <c r="AZ43" s="20">
        <v>28566.89</v>
      </c>
      <c r="BA43" s="89">
        <f t="shared" si="64"/>
        <v>4717.874002758756</v>
      </c>
      <c r="BB43" s="20">
        <f t="shared" si="65"/>
        <v>268834.84</v>
      </c>
      <c r="BC43" s="27">
        <f t="shared" si="66"/>
        <v>3.015577748689068</v>
      </c>
      <c r="BD43" s="26">
        <f t="shared" si="67"/>
        <v>5717.535411514473</v>
      </c>
      <c r="BE43" s="20">
        <f t="shared" si="68"/>
        <v>325797.75000000006</v>
      </c>
      <c r="BF43" s="94">
        <f t="shared" si="69"/>
        <v>-999.6614087557164</v>
      </c>
      <c r="BG43" s="29">
        <f t="shared" si="70"/>
        <v>-56962.91000000003</v>
      </c>
      <c r="BH43" s="30">
        <v>12</v>
      </c>
      <c r="BI43" s="30"/>
    </row>
    <row r="44" spans="1:61" ht="12.75">
      <c r="A44" s="15">
        <v>39</v>
      </c>
      <c r="B44" s="16" t="s">
        <v>63</v>
      </c>
      <c r="C44" s="88">
        <v>156</v>
      </c>
      <c r="D44" s="18"/>
      <c r="E44" s="89">
        <f t="shared" si="30"/>
        <v>511.3370491135829</v>
      </c>
      <c r="F44" s="90">
        <v>29137.11</v>
      </c>
      <c r="G44" s="91">
        <f t="shared" si="71"/>
        <v>676.7199230636936</v>
      </c>
      <c r="H44" s="92">
        <v>38560.99</v>
      </c>
      <c r="I44" s="89">
        <f t="shared" si="32"/>
        <v>500.67793100301503</v>
      </c>
      <c r="J44" s="20">
        <v>28529.73</v>
      </c>
      <c r="K44" s="91">
        <f t="shared" si="72"/>
        <v>557.8259526659203</v>
      </c>
      <c r="L44" s="22">
        <v>31786.15</v>
      </c>
      <c r="M44" s="89">
        <f t="shared" si="34"/>
        <v>532.776375780507</v>
      </c>
      <c r="N44" s="20">
        <v>30358.77</v>
      </c>
      <c r="O44" s="91">
        <f t="shared" si="73"/>
        <v>728.9794005847441</v>
      </c>
      <c r="P44" s="20">
        <v>41538.85</v>
      </c>
      <c r="Q44" s="89">
        <f t="shared" si="36"/>
        <v>515.1798280866657</v>
      </c>
      <c r="R44" s="20">
        <v>29356.08</v>
      </c>
      <c r="S44" s="91">
        <f t="shared" si="74"/>
        <v>601.5199483347432</v>
      </c>
      <c r="T44" s="20">
        <v>34275.93</v>
      </c>
      <c r="U44" s="89">
        <f t="shared" si="38"/>
        <v>266.42670869148617</v>
      </c>
      <c r="V44" s="20">
        <v>15181.58</v>
      </c>
      <c r="W44" s="91">
        <f t="shared" si="75"/>
        <v>382.4499580570775</v>
      </c>
      <c r="X44" s="20">
        <v>21792.84</v>
      </c>
      <c r="Y44" s="89">
        <f t="shared" si="40"/>
        <v>479.77403469855506</v>
      </c>
      <c r="Z44" s="20">
        <v>27338.58</v>
      </c>
      <c r="AA44" s="93">
        <f t="shared" si="76"/>
        <v>363.73990474218266</v>
      </c>
      <c r="AB44" s="34">
        <v>20726.7</v>
      </c>
      <c r="AC44" s="89">
        <f t="shared" si="42"/>
        <v>499.1643004306608</v>
      </c>
      <c r="AD44" s="20">
        <v>28443.48</v>
      </c>
      <c r="AE44" s="93">
        <f t="shared" si="77"/>
        <v>229.4498983893216</v>
      </c>
      <c r="AF44" s="34">
        <v>13074.56</v>
      </c>
      <c r="AG44" s="89">
        <f t="shared" si="44"/>
        <v>323.9778386934868</v>
      </c>
      <c r="AH44" s="20">
        <v>18460.97</v>
      </c>
      <c r="AI44" s="93">
        <f t="shared" si="78"/>
        <v>354.5600204976291</v>
      </c>
      <c r="AJ44" s="34">
        <v>20203.61</v>
      </c>
      <c r="AK44" s="89">
        <f t="shared" si="46"/>
        <v>466.6690650764626</v>
      </c>
      <c r="AL44" s="20">
        <v>26591.83</v>
      </c>
      <c r="AM44" s="93">
        <f t="shared" si="79"/>
        <v>703.6500872202197</v>
      </c>
      <c r="AN44" s="34">
        <v>40095.53</v>
      </c>
      <c r="AO44" s="89">
        <f t="shared" si="48"/>
        <v>519.6342015576795</v>
      </c>
      <c r="AP44" s="20">
        <v>29609.9</v>
      </c>
      <c r="AQ44" s="93">
        <f t="shared" si="80"/>
        <v>398.39002355121426</v>
      </c>
      <c r="AR44" s="34">
        <v>22701.14</v>
      </c>
      <c r="AS44" s="89">
        <f t="shared" si="62"/>
        <v>498.7029282828673</v>
      </c>
      <c r="AT44" s="20">
        <v>28417.19</v>
      </c>
      <c r="AU44" s="91">
        <f t="shared" si="81"/>
        <v>609.3699435964213</v>
      </c>
      <c r="AV44" s="20">
        <v>34723.24</v>
      </c>
      <c r="AW44" s="89">
        <f t="shared" si="63"/>
        <v>462.7229204909604</v>
      </c>
      <c r="AX44" s="20">
        <v>26366.97</v>
      </c>
      <c r="AY44" s="91">
        <v>564.31</v>
      </c>
      <c r="AZ44" s="20">
        <v>32155.63</v>
      </c>
      <c r="BA44" s="89">
        <f t="shared" si="64"/>
        <v>5577.043181905928</v>
      </c>
      <c r="BB44" s="20">
        <f t="shared" si="65"/>
        <v>317792.18999999994</v>
      </c>
      <c r="BC44" s="27">
        <f t="shared" si="66"/>
        <v>3.296455694820068</v>
      </c>
      <c r="BD44" s="26">
        <f t="shared" si="67"/>
        <v>6170.965060703167</v>
      </c>
      <c r="BE44" s="20">
        <f t="shared" si="68"/>
        <v>351635.17</v>
      </c>
      <c r="BF44" s="94">
        <f t="shared" si="69"/>
        <v>-593.9218787972395</v>
      </c>
      <c r="BG44" s="29">
        <f t="shared" si="70"/>
        <v>-33842.98000000004</v>
      </c>
      <c r="BH44" s="30">
        <v>12</v>
      </c>
      <c r="BI44" s="30"/>
    </row>
    <row r="45" spans="1:61" ht="12.75">
      <c r="A45" s="15">
        <v>40</v>
      </c>
      <c r="B45" s="16" t="s">
        <v>64</v>
      </c>
      <c r="C45" s="88">
        <v>103</v>
      </c>
      <c r="D45" s="32"/>
      <c r="E45" s="89">
        <f t="shared" si="30"/>
        <v>125.77120574495194</v>
      </c>
      <c r="F45" s="90">
        <v>7166.72</v>
      </c>
      <c r="G45" s="93">
        <f t="shared" si="71"/>
        <v>223.48996704233957</v>
      </c>
      <c r="H45" s="95">
        <v>12734.95</v>
      </c>
      <c r="I45" s="89">
        <f t="shared" si="32"/>
        <v>302.78367630593414</v>
      </c>
      <c r="J45" s="20">
        <v>17253.28</v>
      </c>
      <c r="K45" s="91">
        <f t="shared" si="72"/>
        <v>306.996044378771</v>
      </c>
      <c r="L45" s="22">
        <v>17493.31</v>
      </c>
      <c r="M45" s="89">
        <f t="shared" si="34"/>
        <v>291.7209233760719</v>
      </c>
      <c r="N45" s="20">
        <v>16622.9</v>
      </c>
      <c r="O45" s="91">
        <f t="shared" si="73"/>
        <v>362.0697340573021</v>
      </c>
      <c r="P45" s="20">
        <v>20631.53</v>
      </c>
      <c r="Q45" s="89">
        <f t="shared" si="36"/>
        <v>211.15330752410404</v>
      </c>
      <c r="R45" s="20">
        <v>12031.98</v>
      </c>
      <c r="S45" s="91">
        <f t="shared" si="74"/>
        <v>245.4334862465823</v>
      </c>
      <c r="T45" s="20">
        <v>13985.34</v>
      </c>
      <c r="U45" s="89">
        <f t="shared" si="38"/>
        <v>155.7321409141802</v>
      </c>
      <c r="V45" s="20">
        <v>8873.96</v>
      </c>
      <c r="W45" s="91">
        <f t="shared" si="75"/>
        <v>153.4100122494393</v>
      </c>
      <c r="X45" s="20">
        <v>8741.64</v>
      </c>
      <c r="Y45" s="89">
        <f t="shared" si="40"/>
        <v>165.93866154693922</v>
      </c>
      <c r="Z45" s="20">
        <v>9455.55</v>
      </c>
      <c r="AA45" s="91">
        <f t="shared" si="76"/>
        <v>201.82004204821857</v>
      </c>
      <c r="AB45" s="20">
        <v>11500.15</v>
      </c>
      <c r="AC45" s="89">
        <f t="shared" si="42"/>
        <v>148.61079424802836</v>
      </c>
      <c r="AD45" s="20">
        <v>8468.17</v>
      </c>
      <c r="AE45" s="91">
        <f t="shared" si="77"/>
        <v>160.73001744404394</v>
      </c>
      <c r="AF45" s="20">
        <v>9158.75</v>
      </c>
      <c r="AG45" s="89">
        <f t="shared" si="44"/>
        <v>121.72116906683141</v>
      </c>
      <c r="AH45" s="20">
        <v>6935.94</v>
      </c>
      <c r="AI45" s="91">
        <f t="shared" si="78"/>
        <v>118.93257894570587</v>
      </c>
      <c r="AJ45" s="20">
        <v>6777.04</v>
      </c>
      <c r="AK45" s="89">
        <f t="shared" si="46"/>
        <v>164.6077196036657</v>
      </c>
      <c r="AL45" s="20">
        <v>9379.71</v>
      </c>
      <c r="AM45" s="91">
        <f t="shared" si="79"/>
        <v>242.71000417674293</v>
      </c>
      <c r="AN45" s="20">
        <v>13830.15</v>
      </c>
      <c r="AO45" s="89">
        <f t="shared" si="48"/>
        <v>273.0673789358782</v>
      </c>
      <c r="AP45" s="20">
        <v>15559.98</v>
      </c>
      <c r="AQ45" s="91">
        <f t="shared" si="80"/>
        <v>263.12006205446613</v>
      </c>
      <c r="AR45" s="20">
        <v>14993.16</v>
      </c>
      <c r="AS45" s="89">
        <f t="shared" si="62"/>
        <v>234.33300223578593</v>
      </c>
      <c r="AT45" s="20">
        <v>13352.81</v>
      </c>
      <c r="AU45" s="91">
        <f t="shared" si="81"/>
        <v>338.88003622183777</v>
      </c>
      <c r="AV45" s="20">
        <v>19310.13</v>
      </c>
      <c r="AW45" s="89">
        <f t="shared" si="63"/>
        <v>258.58250471199784</v>
      </c>
      <c r="AX45" s="20">
        <v>14734.6</v>
      </c>
      <c r="AY45" s="91">
        <v>291.33</v>
      </c>
      <c r="AZ45" s="20">
        <v>16600.62</v>
      </c>
      <c r="BA45" s="89">
        <f t="shared" si="64"/>
        <v>2454.022484214369</v>
      </c>
      <c r="BB45" s="20">
        <f t="shared" si="65"/>
        <v>139835.6</v>
      </c>
      <c r="BC45" s="27">
        <f t="shared" si="66"/>
        <v>2.353496751509263</v>
      </c>
      <c r="BD45" s="26">
        <f t="shared" si="67"/>
        <v>2908.921984865449</v>
      </c>
      <c r="BE45" s="20">
        <f t="shared" si="68"/>
        <v>165756.77</v>
      </c>
      <c r="BF45" s="94">
        <f t="shared" si="69"/>
        <v>-454.89950065107996</v>
      </c>
      <c r="BG45" s="29">
        <f t="shared" si="70"/>
        <v>-25921.169999999984</v>
      </c>
      <c r="BH45" s="30">
        <v>12</v>
      </c>
      <c r="BI45" s="30"/>
    </row>
    <row r="46" spans="1:61" ht="12.75">
      <c r="A46" s="15">
        <v>41</v>
      </c>
      <c r="B46" s="16" t="s">
        <v>65</v>
      </c>
      <c r="C46" s="88">
        <v>108</v>
      </c>
      <c r="D46" s="32"/>
      <c r="E46" s="89">
        <f t="shared" si="30"/>
        <v>372.69340250113197</v>
      </c>
      <c r="F46" s="90">
        <v>21236.89</v>
      </c>
      <c r="G46" s="93">
        <f t="shared" si="71"/>
        <v>480.6399191326414</v>
      </c>
      <c r="H46" s="95">
        <v>27387.92</v>
      </c>
      <c r="I46" s="89">
        <f t="shared" si="32"/>
        <v>372.7371003576556</v>
      </c>
      <c r="J46" s="20">
        <v>21239.38</v>
      </c>
      <c r="K46" s="91">
        <f t="shared" si="72"/>
        <v>362.4986399261524</v>
      </c>
      <c r="L46" s="22">
        <v>20655.97</v>
      </c>
      <c r="M46" s="89">
        <f t="shared" si="34"/>
        <v>360.4362414929575</v>
      </c>
      <c r="N46" s="20">
        <v>20538.45</v>
      </c>
      <c r="O46" s="91">
        <f t="shared" si="73"/>
        <v>499.64532783922</v>
      </c>
      <c r="P46" s="20">
        <v>28470.89</v>
      </c>
      <c r="Q46" s="89">
        <f t="shared" si="36"/>
        <v>311.78771616399507</v>
      </c>
      <c r="R46" s="20">
        <v>17766.35</v>
      </c>
      <c r="S46" s="91">
        <f t="shared" si="74"/>
        <v>424.22124803886135</v>
      </c>
      <c r="T46" s="20">
        <v>24173.06</v>
      </c>
      <c r="U46" s="89">
        <f t="shared" si="38"/>
        <v>161.67224150699695</v>
      </c>
      <c r="V46" s="20">
        <v>9212.44</v>
      </c>
      <c r="W46" s="91">
        <f t="shared" si="75"/>
        <v>289.9115864252346</v>
      </c>
      <c r="X46" s="20">
        <v>16519.8</v>
      </c>
      <c r="Y46" s="89">
        <f t="shared" si="40"/>
        <v>301.0206696126159</v>
      </c>
      <c r="Z46" s="20">
        <v>17152.82</v>
      </c>
      <c r="AA46" s="91">
        <f t="shared" si="76"/>
        <v>41.51384116443381</v>
      </c>
      <c r="AB46" s="20">
        <v>2365.55</v>
      </c>
      <c r="AC46" s="89">
        <f t="shared" si="42"/>
        <v>279.9930504613722</v>
      </c>
      <c r="AD46" s="20">
        <v>15954.62</v>
      </c>
      <c r="AE46" s="91">
        <f t="shared" si="77"/>
        <v>341.12003397552223</v>
      </c>
      <c r="AF46" s="20">
        <v>19437.77</v>
      </c>
      <c r="AG46" s="89">
        <f t="shared" si="44"/>
        <v>185.37455556296527</v>
      </c>
      <c r="AH46" s="20">
        <v>10563.05</v>
      </c>
      <c r="AI46" s="91">
        <f t="shared" si="78"/>
        <v>217.66534110652097</v>
      </c>
      <c r="AJ46" s="20">
        <v>12403.05</v>
      </c>
      <c r="AK46" s="89">
        <f t="shared" si="46"/>
        <v>242.21300686881168</v>
      </c>
      <c r="AL46" s="20">
        <v>13801.83</v>
      </c>
      <c r="AM46" s="91">
        <f t="shared" si="79"/>
        <v>376.24416045712525</v>
      </c>
      <c r="AN46" s="20">
        <v>21439.22</v>
      </c>
      <c r="AO46" s="89">
        <f t="shared" si="48"/>
        <v>347.36321166960914</v>
      </c>
      <c r="AP46" s="20">
        <v>19793.52</v>
      </c>
      <c r="AQ46" s="91">
        <f t="shared" si="80"/>
        <v>369.8400553155196</v>
      </c>
      <c r="AR46" s="20">
        <v>21074.3</v>
      </c>
      <c r="AS46" s="89">
        <f t="shared" si="62"/>
        <v>302.90195885732743</v>
      </c>
      <c r="AT46" s="20">
        <v>17260.02</v>
      </c>
      <c r="AU46" s="91">
        <f t="shared" si="81"/>
        <v>394.7301087006118</v>
      </c>
      <c r="AV46" s="20">
        <v>22492.59</v>
      </c>
      <c r="AW46" s="89">
        <f t="shared" si="63"/>
        <v>322.2862578138437</v>
      </c>
      <c r="AX46" s="20">
        <v>18364.58</v>
      </c>
      <c r="AY46" s="91">
        <v>399.75</v>
      </c>
      <c r="AZ46" s="20">
        <v>22778.63</v>
      </c>
      <c r="BA46" s="89">
        <f t="shared" si="64"/>
        <v>3560.479412869282</v>
      </c>
      <c r="BB46" s="20">
        <f t="shared" si="65"/>
        <v>202883.95</v>
      </c>
      <c r="BC46" s="27">
        <f t="shared" si="66"/>
        <v>3.239027980001423</v>
      </c>
      <c r="BD46" s="26">
        <f t="shared" si="67"/>
        <v>4197.780262081844</v>
      </c>
      <c r="BE46" s="20">
        <f t="shared" si="68"/>
        <v>239198.74999999997</v>
      </c>
      <c r="BF46" s="94">
        <f t="shared" si="69"/>
        <v>-637.3008492125618</v>
      </c>
      <c r="BG46" s="29">
        <f t="shared" si="70"/>
        <v>-36314.79999999996</v>
      </c>
      <c r="BH46" s="30">
        <v>12</v>
      </c>
      <c r="BI46" s="30"/>
    </row>
    <row r="47" spans="1:61" ht="12.75">
      <c r="A47" s="15">
        <v>42</v>
      </c>
      <c r="B47" s="16" t="s">
        <v>66</v>
      </c>
      <c r="C47" s="88">
        <v>187</v>
      </c>
      <c r="D47" s="18"/>
      <c r="E47" s="89">
        <f t="shared" si="30"/>
        <v>635.7731010736686</v>
      </c>
      <c r="F47" s="90">
        <v>36227.75</v>
      </c>
      <c r="G47" s="91">
        <f t="shared" si="71"/>
        <v>517.4500107050974</v>
      </c>
      <c r="H47" s="92">
        <v>29485.44</v>
      </c>
      <c r="I47" s="89">
        <f t="shared" si="32"/>
        <v>617.5942662796452</v>
      </c>
      <c r="J47" s="20">
        <v>35191.88</v>
      </c>
      <c r="K47" s="91">
        <f t="shared" si="72"/>
        <v>507.15223350449793</v>
      </c>
      <c r="L47" s="22">
        <v>28898.65</v>
      </c>
      <c r="M47" s="89">
        <f t="shared" si="34"/>
        <v>616.291227786923</v>
      </c>
      <c r="N47" s="20">
        <v>35117.63</v>
      </c>
      <c r="O47" s="91">
        <f t="shared" si="73"/>
        <v>660.1235122547041</v>
      </c>
      <c r="P47" s="20">
        <v>37615.29</v>
      </c>
      <c r="Q47" s="89">
        <f t="shared" si="36"/>
        <v>622.5754709365382</v>
      </c>
      <c r="R47" s="20">
        <v>35475.72</v>
      </c>
      <c r="S47" s="93">
        <f t="shared" si="74"/>
        <v>481.1500784455497</v>
      </c>
      <c r="T47" s="34">
        <v>27416.99</v>
      </c>
      <c r="U47" s="89">
        <f t="shared" si="38"/>
        <v>329.85037432742155</v>
      </c>
      <c r="V47" s="20">
        <v>18795.6</v>
      </c>
      <c r="W47" s="93">
        <f t="shared" si="75"/>
        <v>370.33459571585513</v>
      </c>
      <c r="X47" s="34">
        <v>21102.48</v>
      </c>
      <c r="Y47" s="89">
        <f t="shared" si="40"/>
        <v>589.9617775375468</v>
      </c>
      <c r="Z47" s="20">
        <v>33617.32</v>
      </c>
      <c r="AA47" s="91">
        <f t="shared" si="76"/>
        <v>383.8746134757872</v>
      </c>
      <c r="AB47" s="20">
        <v>21874.02</v>
      </c>
      <c r="AC47" s="89">
        <f t="shared" si="42"/>
        <v>609.199714998719</v>
      </c>
      <c r="AD47" s="20">
        <v>34713.54</v>
      </c>
      <c r="AE47" s="91">
        <f t="shared" si="77"/>
        <v>372.40998066062747</v>
      </c>
      <c r="AF47" s="20">
        <v>21220.74</v>
      </c>
      <c r="AG47" s="89">
        <f t="shared" si="44"/>
        <v>370.61643811576255</v>
      </c>
      <c r="AH47" s="20">
        <v>21118.54</v>
      </c>
      <c r="AI47" s="91">
        <f t="shared" si="78"/>
        <v>262.40966477250794</v>
      </c>
      <c r="AJ47" s="20">
        <v>14952.68</v>
      </c>
      <c r="AK47" s="89">
        <f t="shared" si="46"/>
        <v>584.0880134498143</v>
      </c>
      <c r="AL47" s="20">
        <v>33282.62</v>
      </c>
      <c r="AM47" s="91">
        <f t="shared" si="79"/>
        <v>481.6400560174932</v>
      </c>
      <c r="AN47" s="20">
        <v>27444.91</v>
      </c>
      <c r="AO47" s="89">
        <f t="shared" si="48"/>
        <v>627.587562431777</v>
      </c>
      <c r="AP47" s="20">
        <v>35761.32</v>
      </c>
      <c r="AQ47" s="91">
        <f t="shared" si="80"/>
        <v>522.1300686881167</v>
      </c>
      <c r="AR47" s="20">
        <v>29752.12</v>
      </c>
      <c r="AS47" s="89">
        <f t="shared" si="62"/>
        <v>601.5052068891689</v>
      </c>
      <c r="AT47" s="20">
        <v>34275.09</v>
      </c>
      <c r="AU47" s="91">
        <f t="shared" si="81"/>
        <v>529.709979607667</v>
      </c>
      <c r="AV47" s="20">
        <v>30184.04</v>
      </c>
      <c r="AW47" s="89">
        <f t="shared" si="63"/>
        <v>578.9550070021867</v>
      </c>
      <c r="AX47" s="20">
        <v>32990.13</v>
      </c>
      <c r="AY47" s="91">
        <v>549.76</v>
      </c>
      <c r="AZ47" s="20">
        <v>31326.53</v>
      </c>
      <c r="BA47" s="89">
        <f t="shared" si="64"/>
        <v>6783.998160829172</v>
      </c>
      <c r="BB47" s="20">
        <f t="shared" si="65"/>
        <v>386567.14</v>
      </c>
      <c r="BC47" s="27">
        <f t="shared" si="66"/>
        <v>2.512542243247729</v>
      </c>
      <c r="BD47" s="26">
        <f t="shared" si="67"/>
        <v>5638.144793847904</v>
      </c>
      <c r="BE47" s="20">
        <f t="shared" si="68"/>
        <v>321273.89</v>
      </c>
      <c r="BF47" s="94">
        <f t="shared" si="69"/>
        <v>1145.8533669812678</v>
      </c>
      <c r="BG47" s="29">
        <f t="shared" si="70"/>
        <v>65293.25</v>
      </c>
      <c r="BH47" s="30">
        <v>12</v>
      </c>
      <c r="BI47" s="30"/>
    </row>
    <row r="48" spans="1:61" ht="12.75">
      <c r="A48" s="15">
        <v>43</v>
      </c>
      <c r="B48" s="16" t="s">
        <v>67</v>
      </c>
      <c r="C48" s="88">
        <v>187</v>
      </c>
      <c r="D48" s="18"/>
      <c r="E48" s="89">
        <f t="shared" si="30"/>
        <v>578.0987747050833</v>
      </c>
      <c r="F48" s="90">
        <v>32941.34</v>
      </c>
      <c r="G48" s="91">
        <f t="shared" si="71"/>
        <v>466.0299181147797</v>
      </c>
      <c r="H48" s="92">
        <v>26555.41</v>
      </c>
      <c r="I48" s="89">
        <f t="shared" si="32"/>
        <v>562.7099339793831</v>
      </c>
      <c r="J48" s="20">
        <v>32064.45</v>
      </c>
      <c r="K48" s="91">
        <f t="shared" si="72"/>
        <v>327.07915805286564</v>
      </c>
      <c r="L48" s="22">
        <v>18637.69</v>
      </c>
      <c r="M48" s="89">
        <f t="shared" si="34"/>
        <v>562.3122659356782</v>
      </c>
      <c r="N48" s="20">
        <v>32041.79</v>
      </c>
      <c r="O48" s="93">
        <f t="shared" si="73"/>
        <v>770.7589387563133</v>
      </c>
      <c r="P48" s="34">
        <v>43919.54</v>
      </c>
      <c r="Q48" s="89">
        <f t="shared" si="36"/>
        <v>547.6206604869592</v>
      </c>
      <c r="R48" s="20">
        <v>31204.63</v>
      </c>
      <c r="S48" s="93">
        <f t="shared" si="74"/>
        <v>470.60994485997384</v>
      </c>
      <c r="T48" s="34">
        <v>26816.39</v>
      </c>
      <c r="U48" s="89">
        <f t="shared" si="38"/>
        <v>245.93978470469727</v>
      </c>
      <c r="V48" s="20">
        <v>14014.19</v>
      </c>
      <c r="W48" s="93">
        <f t="shared" si="75"/>
        <v>256.11998132750233</v>
      </c>
      <c r="X48" s="34">
        <v>14594.28</v>
      </c>
      <c r="Y48" s="89">
        <f t="shared" si="40"/>
        <v>656.8238853536718</v>
      </c>
      <c r="Z48" s="20">
        <v>37427.27</v>
      </c>
      <c r="AA48" s="93">
        <f t="shared" si="76"/>
        <v>404.68005798301937</v>
      </c>
      <c r="AB48" s="34">
        <v>23059.56</v>
      </c>
      <c r="AC48" s="89">
        <f t="shared" si="42"/>
        <v>519.2704037401153</v>
      </c>
      <c r="AD48" s="20">
        <v>29589.17</v>
      </c>
      <c r="AE48" s="93">
        <f t="shared" si="77"/>
        <v>255.27006679278793</v>
      </c>
      <c r="AF48" s="34">
        <v>14545.85</v>
      </c>
      <c r="AG48" s="89">
        <f t="shared" si="44"/>
        <v>330.49794497228964</v>
      </c>
      <c r="AH48" s="20">
        <v>18832.5</v>
      </c>
      <c r="AI48" s="91">
        <f t="shared" si="78"/>
        <v>404.28361839311225</v>
      </c>
      <c r="AJ48" s="20">
        <v>23036.97</v>
      </c>
      <c r="AK48" s="89">
        <f t="shared" si="46"/>
        <v>536.526318745152</v>
      </c>
      <c r="AL48" s="20">
        <v>30572.45</v>
      </c>
      <c r="AM48" s="91">
        <f t="shared" si="79"/>
        <v>512.6300844825226</v>
      </c>
      <c r="AN48" s="20">
        <v>29210.79</v>
      </c>
      <c r="AO48" s="89">
        <f t="shared" si="48"/>
        <v>534.0838016082215</v>
      </c>
      <c r="AP48" s="20">
        <v>30433.27</v>
      </c>
      <c r="AQ48" s="91">
        <f t="shared" si="80"/>
        <v>704.3399517744137</v>
      </c>
      <c r="AR48" s="20">
        <v>40134.84</v>
      </c>
      <c r="AS48" s="89">
        <f t="shared" si="62"/>
        <v>571.7074805816554</v>
      </c>
      <c r="AT48" s="20">
        <v>32577.15</v>
      </c>
      <c r="AU48" s="91">
        <f t="shared" si="81"/>
        <v>621.1799474221775</v>
      </c>
      <c r="AV48" s="20">
        <v>35396.2</v>
      </c>
      <c r="AW48" s="89">
        <f t="shared" si="63"/>
        <v>542.2386289051669</v>
      </c>
      <c r="AX48" s="20">
        <v>30897.95</v>
      </c>
      <c r="AY48" s="91">
        <v>618.2</v>
      </c>
      <c r="AZ48" s="20">
        <v>35226.4</v>
      </c>
      <c r="BA48" s="89">
        <f t="shared" si="64"/>
        <v>6187.829883718075</v>
      </c>
      <c r="BB48" s="20">
        <f t="shared" si="65"/>
        <v>352596.16000000003</v>
      </c>
      <c r="BC48" s="27">
        <f t="shared" si="66"/>
        <v>2.589653149714558</v>
      </c>
      <c r="BD48" s="26">
        <f t="shared" si="67"/>
        <v>5811.181667959468</v>
      </c>
      <c r="BE48" s="20">
        <f t="shared" si="68"/>
        <v>331133.92000000004</v>
      </c>
      <c r="BF48" s="94">
        <f t="shared" si="69"/>
        <v>376.64821575860697</v>
      </c>
      <c r="BG48" s="29">
        <f t="shared" si="70"/>
        <v>21462.23999999999</v>
      </c>
      <c r="BH48" s="30">
        <v>12</v>
      </c>
      <c r="BI48" s="30"/>
    </row>
    <row r="49" spans="1:61" ht="12.75">
      <c r="A49" s="15">
        <v>44</v>
      </c>
      <c r="B49" s="16" t="s">
        <v>68</v>
      </c>
      <c r="C49" s="88">
        <v>225</v>
      </c>
      <c r="D49" s="32"/>
      <c r="E49" s="89">
        <f t="shared" si="30"/>
        <v>670.7164693535877</v>
      </c>
      <c r="F49" s="90">
        <v>38218.9</v>
      </c>
      <c r="G49" s="91">
        <f t="shared" si="71"/>
        <v>741.790067775551</v>
      </c>
      <c r="H49" s="92">
        <v>42268.83</v>
      </c>
      <c r="I49" s="89">
        <f t="shared" si="32"/>
        <v>667.9833351467653</v>
      </c>
      <c r="J49" s="20">
        <v>38063.16</v>
      </c>
      <c r="K49" s="91">
        <f t="shared" si="72"/>
        <v>777.1569016289297</v>
      </c>
      <c r="L49" s="22">
        <v>44284.11</v>
      </c>
      <c r="M49" s="89">
        <f t="shared" si="34"/>
        <v>674.0531253619552</v>
      </c>
      <c r="N49" s="20">
        <v>38409.03</v>
      </c>
      <c r="O49" s="91">
        <f t="shared" si="73"/>
        <v>900.545257992847</v>
      </c>
      <c r="P49" s="20">
        <v>51315.05</v>
      </c>
      <c r="Q49" s="89">
        <f t="shared" si="36"/>
        <v>702.7268164444334</v>
      </c>
      <c r="R49" s="20">
        <v>40042.92</v>
      </c>
      <c r="S49" s="91">
        <f t="shared" si="74"/>
        <v>745.5198289992313</v>
      </c>
      <c r="T49" s="20">
        <v>42481.36</v>
      </c>
      <c r="U49" s="89">
        <f t="shared" si="38"/>
        <v>352.85176774501514</v>
      </c>
      <c r="V49" s="20">
        <v>20106.27</v>
      </c>
      <c r="W49" s="91">
        <f t="shared" si="75"/>
        <v>523.7103867523542</v>
      </c>
      <c r="X49" s="20">
        <v>29842.17</v>
      </c>
      <c r="Y49" s="89">
        <f t="shared" si="40"/>
        <v>670.5450123020873</v>
      </c>
      <c r="Z49" s="20">
        <v>38209.13</v>
      </c>
      <c r="AA49" s="91">
        <f t="shared" si="76"/>
        <v>640.6872672518787</v>
      </c>
      <c r="AB49" s="20">
        <v>36507.77</v>
      </c>
      <c r="AC49" s="89">
        <f t="shared" si="42"/>
        <v>676.9426241879044</v>
      </c>
      <c r="AD49" s="20">
        <v>38573.68</v>
      </c>
      <c r="AE49" s="91">
        <f t="shared" si="77"/>
        <v>543.4600629670318</v>
      </c>
      <c r="AF49" s="20">
        <v>30967.55</v>
      </c>
      <c r="AG49" s="89">
        <f t="shared" si="44"/>
        <v>408.93349151138426</v>
      </c>
      <c r="AH49" s="20">
        <v>23301.93</v>
      </c>
      <c r="AI49" s="91">
        <f t="shared" si="78"/>
        <v>354.7337589633254</v>
      </c>
      <c r="AJ49" s="20">
        <v>20213.51</v>
      </c>
      <c r="AK49" s="89">
        <f t="shared" si="46"/>
        <v>653.5753270319505</v>
      </c>
      <c r="AL49" s="20">
        <v>37242.16</v>
      </c>
      <c r="AM49" s="91">
        <f t="shared" si="79"/>
        <v>711.5000824818978</v>
      </c>
      <c r="AN49" s="20">
        <v>40542.84</v>
      </c>
      <c r="AO49" s="89">
        <f t="shared" si="48"/>
        <v>664.7128401500821</v>
      </c>
      <c r="AP49" s="20">
        <v>37876.8</v>
      </c>
      <c r="AQ49" s="91">
        <f t="shared" si="80"/>
        <v>679.8800327119698</v>
      </c>
      <c r="AR49" s="20">
        <v>38741.06</v>
      </c>
      <c r="AS49" s="89">
        <f t="shared" si="62"/>
        <v>671.5277753403694</v>
      </c>
      <c r="AT49" s="20">
        <v>38265.13</v>
      </c>
      <c r="AU49" s="91">
        <f t="shared" si="81"/>
        <v>669.750027201477</v>
      </c>
      <c r="AV49" s="20">
        <v>38163.83</v>
      </c>
      <c r="AW49" s="89">
        <f t="shared" si="63"/>
        <v>611.0167736591428</v>
      </c>
      <c r="AX49" s="20">
        <v>34817.08</v>
      </c>
      <c r="AY49" s="91">
        <v>615.36</v>
      </c>
      <c r="AZ49" s="20">
        <v>35064.57</v>
      </c>
      <c r="BA49" s="89">
        <f t="shared" si="64"/>
        <v>7425.585358234679</v>
      </c>
      <c r="BB49" s="20">
        <f t="shared" si="65"/>
        <v>423126.19000000006</v>
      </c>
      <c r="BC49" s="27">
        <f t="shared" si="66"/>
        <v>2.9274421017505534</v>
      </c>
      <c r="BD49" s="26">
        <f t="shared" si="67"/>
        <v>7904.093674726494</v>
      </c>
      <c r="BE49" s="20">
        <f t="shared" si="68"/>
        <v>450392.64999999997</v>
      </c>
      <c r="BF49" s="94">
        <f t="shared" si="69"/>
        <v>-478.5083164918151</v>
      </c>
      <c r="BG49" s="29">
        <f t="shared" si="70"/>
        <v>-27266.459999999905</v>
      </c>
      <c r="BH49" s="30">
        <v>12</v>
      </c>
      <c r="BI49" s="30"/>
    </row>
    <row r="50" spans="1:61" ht="12.75">
      <c r="A50" s="15">
        <v>45</v>
      </c>
      <c r="B50" s="16" t="s">
        <v>69</v>
      </c>
      <c r="C50" s="88">
        <v>223</v>
      </c>
      <c r="D50" s="32"/>
      <c r="E50" s="89">
        <f t="shared" si="30"/>
        <v>694.6651761427254</v>
      </c>
      <c r="F50" s="90">
        <v>39583.55</v>
      </c>
      <c r="G50" s="91">
        <f t="shared" si="71"/>
        <v>926.0900772521946</v>
      </c>
      <c r="H50" s="92">
        <v>52770.65</v>
      </c>
      <c r="I50" s="89">
        <f t="shared" si="32"/>
        <v>696.2516364759522</v>
      </c>
      <c r="J50" s="20">
        <v>39673.95</v>
      </c>
      <c r="K50" s="91">
        <f t="shared" si="72"/>
        <v>885.2178399570392</v>
      </c>
      <c r="L50" s="22">
        <v>50441.66</v>
      </c>
      <c r="M50" s="89">
        <f t="shared" si="34"/>
        <v>538.1008455271997</v>
      </c>
      <c r="N50" s="20">
        <v>30662.17</v>
      </c>
      <c r="O50" s="91">
        <f t="shared" si="73"/>
        <v>1097.6538287395013</v>
      </c>
      <c r="P50" s="20">
        <v>62546.73</v>
      </c>
      <c r="Q50" s="89">
        <f t="shared" si="36"/>
        <v>710.9360466952838</v>
      </c>
      <c r="R50" s="20">
        <v>40510.7</v>
      </c>
      <c r="S50" s="91">
        <f t="shared" si="74"/>
        <v>973.3899358045146</v>
      </c>
      <c r="T50" s="20">
        <v>55465.9</v>
      </c>
      <c r="U50" s="89">
        <f t="shared" si="38"/>
        <v>358.30768204807816</v>
      </c>
      <c r="V50" s="20">
        <v>20417.16</v>
      </c>
      <c r="W50" s="91">
        <f t="shared" si="75"/>
        <v>602.1008314877278</v>
      </c>
      <c r="X50" s="20">
        <v>34309.03</v>
      </c>
      <c r="Y50" s="89">
        <f t="shared" si="40"/>
        <v>672.5179091014388</v>
      </c>
      <c r="Z50" s="20">
        <v>38321.55</v>
      </c>
      <c r="AA50" s="91">
        <f t="shared" si="76"/>
        <v>663.9769963251683</v>
      </c>
      <c r="AB50" s="20">
        <v>37834.87</v>
      </c>
      <c r="AC50" s="89">
        <f t="shared" si="42"/>
        <v>649.4614107563415</v>
      </c>
      <c r="AD50" s="20">
        <v>37007.74</v>
      </c>
      <c r="AE50" s="91">
        <f t="shared" si="77"/>
        <v>630.3199946650006</v>
      </c>
      <c r="AF50" s="20">
        <v>35917.02</v>
      </c>
      <c r="AG50" s="89">
        <f t="shared" si="44"/>
        <v>388.22035653239084</v>
      </c>
      <c r="AH50" s="20">
        <v>22121.65</v>
      </c>
      <c r="AI50" s="91">
        <f t="shared" si="78"/>
        <v>466.95283790376646</v>
      </c>
      <c r="AJ50" s="20">
        <v>26608</v>
      </c>
      <c r="AK50" s="89">
        <f t="shared" si="46"/>
        <v>682.9223862890517</v>
      </c>
      <c r="AL50" s="20">
        <v>38914.42</v>
      </c>
      <c r="AM50" s="91">
        <f t="shared" si="79"/>
        <v>919.0899965252307</v>
      </c>
      <c r="AN50" s="20">
        <v>52371.77</v>
      </c>
      <c r="AO50" s="89">
        <f t="shared" si="48"/>
        <v>605.9615107875792</v>
      </c>
      <c r="AP50" s="20">
        <v>34529.02</v>
      </c>
      <c r="AQ50" s="93">
        <f t="shared" si="80"/>
        <v>520.3700453825933</v>
      </c>
      <c r="AR50" s="34">
        <v>29651.83</v>
      </c>
      <c r="AS50" s="89">
        <f t="shared" si="62"/>
        <v>635.168175324926</v>
      </c>
      <c r="AT50" s="20">
        <v>36193.28</v>
      </c>
      <c r="AU50" s="93">
        <f t="shared" si="81"/>
        <v>810.1600148818402</v>
      </c>
      <c r="AV50" s="34">
        <v>46164.7</v>
      </c>
      <c r="AW50" s="89">
        <f t="shared" si="63"/>
        <v>679.0694286987867</v>
      </c>
      <c r="AX50" s="20">
        <v>38694.87</v>
      </c>
      <c r="AY50" s="91">
        <v>602.51</v>
      </c>
      <c r="AZ50" s="20">
        <v>34332.35</v>
      </c>
      <c r="BA50" s="89">
        <f t="shared" si="64"/>
        <v>7311.582564379753</v>
      </c>
      <c r="BB50" s="20">
        <f t="shared" si="65"/>
        <v>416630.05999999994</v>
      </c>
      <c r="BC50" s="27">
        <f t="shared" si="66"/>
        <v>3.399787891974805</v>
      </c>
      <c r="BD50" s="26">
        <f t="shared" si="67"/>
        <v>9097.832398924578</v>
      </c>
      <c r="BE50" s="20">
        <f t="shared" si="68"/>
        <v>518414.51000000007</v>
      </c>
      <c r="BF50" s="94">
        <f t="shared" si="69"/>
        <v>-1786.2498345448248</v>
      </c>
      <c r="BG50" s="29">
        <f t="shared" si="70"/>
        <v>-101784.45000000013</v>
      </c>
      <c r="BH50" s="30">
        <v>12</v>
      </c>
      <c r="BI50" s="30"/>
    </row>
    <row r="51" spans="1:61" ht="12.75">
      <c r="A51" s="15">
        <v>46</v>
      </c>
      <c r="B51" s="16" t="s">
        <v>70</v>
      </c>
      <c r="C51" s="88">
        <v>265</v>
      </c>
      <c r="D51" s="32"/>
      <c r="E51" s="89">
        <f t="shared" si="30"/>
        <v>849.9617424388671</v>
      </c>
      <c r="F51" s="90">
        <v>48432.69</v>
      </c>
      <c r="G51" s="91">
        <f t="shared" si="71"/>
        <v>778.6299932259549</v>
      </c>
      <c r="H51" s="92">
        <v>44368.05</v>
      </c>
      <c r="I51" s="89">
        <f t="shared" si="32"/>
        <v>831.6763831512297</v>
      </c>
      <c r="J51" s="20">
        <v>47390.75</v>
      </c>
      <c r="K51" s="91">
        <f t="shared" si="72"/>
        <v>726.8339937734943</v>
      </c>
      <c r="L51" s="22">
        <v>41416.6</v>
      </c>
      <c r="M51" s="89">
        <f t="shared" si="34"/>
        <v>867.0902492357262</v>
      </c>
      <c r="N51" s="20">
        <v>49408.71</v>
      </c>
      <c r="O51" s="91">
        <f t="shared" si="73"/>
        <v>935.3568307295964</v>
      </c>
      <c r="P51" s="20">
        <v>53298.69</v>
      </c>
      <c r="Q51" s="89">
        <f t="shared" si="36"/>
        <v>807.1076581809758</v>
      </c>
      <c r="R51" s="20">
        <v>45990.77</v>
      </c>
      <c r="S51" s="91">
        <f t="shared" si="74"/>
        <v>845.8299258364893</v>
      </c>
      <c r="T51" s="20">
        <v>48197.25</v>
      </c>
      <c r="U51" s="89">
        <f t="shared" si="38"/>
        <v>724.8674147365317</v>
      </c>
      <c r="V51" s="20">
        <v>41304.54</v>
      </c>
      <c r="W51" s="91">
        <f t="shared" si="75"/>
        <v>676.4624742463436</v>
      </c>
      <c r="X51" s="20">
        <v>38546.32</v>
      </c>
      <c r="Y51" s="89">
        <f t="shared" si="40"/>
        <v>759.2451677892394</v>
      </c>
      <c r="Z51" s="20">
        <v>43263.46</v>
      </c>
      <c r="AA51" s="91">
        <f t="shared" si="76"/>
        <v>590.873641242353</v>
      </c>
      <c r="AB51" s="20">
        <v>33669.28</v>
      </c>
      <c r="AC51" s="89">
        <f t="shared" si="42"/>
        <v>740.920497980071</v>
      </c>
      <c r="AD51" s="20">
        <v>42219.28</v>
      </c>
      <c r="AE51" s="91">
        <f t="shared" si="77"/>
        <v>496.6900189883859</v>
      </c>
      <c r="AF51" s="20">
        <v>28302.49</v>
      </c>
      <c r="AG51" s="89">
        <f t="shared" si="44"/>
        <v>614.72547567486</v>
      </c>
      <c r="AH51" s="20">
        <v>35028.41</v>
      </c>
      <c r="AI51" s="91">
        <f t="shared" si="78"/>
        <v>428.7221272607937</v>
      </c>
      <c r="AJ51" s="20">
        <v>24429.53</v>
      </c>
      <c r="AK51" s="89">
        <f t="shared" si="46"/>
        <v>758.3329530976341</v>
      </c>
      <c r="AL51" s="20">
        <v>43211.48</v>
      </c>
      <c r="AM51" s="91">
        <f t="shared" si="79"/>
        <v>676.7199230636936</v>
      </c>
      <c r="AN51" s="20">
        <v>38560.99</v>
      </c>
      <c r="AO51" s="89">
        <f t="shared" si="48"/>
        <v>775.8951040851355</v>
      </c>
      <c r="AP51" s="20">
        <v>44212.21</v>
      </c>
      <c r="AQ51" s="91">
        <f t="shared" si="80"/>
        <v>715.6299686568789</v>
      </c>
      <c r="AR51" s="20">
        <v>40778.17</v>
      </c>
      <c r="AS51" s="89">
        <f t="shared" si="62"/>
        <v>832.6014088610128</v>
      </c>
      <c r="AT51" s="20">
        <v>47443.46</v>
      </c>
      <c r="AU51" s="91">
        <f t="shared" si="81"/>
        <v>826.1499205014899</v>
      </c>
      <c r="AV51" s="20">
        <v>47075.84</v>
      </c>
      <c r="AW51" s="89">
        <f t="shared" si="63"/>
        <v>791.8753575678019</v>
      </c>
      <c r="AX51" s="20">
        <v>45122.8</v>
      </c>
      <c r="AY51" s="91">
        <v>823.33</v>
      </c>
      <c r="AZ51" s="20">
        <v>46915.15</v>
      </c>
      <c r="BA51" s="89">
        <f t="shared" si="64"/>
        <v>9354.299412799086</v>
      </c>
      <c r="BB51" s="20">
        <f t="shared" si="65"/>
        <v>533028.56</v>
      </c>
      <c r="BC51" s="27">
        <f t="shared" si="66"/>
        <v>2.679631703624363</v>
      </c>
      <c r="BD51" s="26">
        <f t="shared" si="67"/>
        <v>8521.228817525474</v>
      </c>
      <c r="BE51" s="20">
        <f t="shared" si="68"/>
        <v>485558.36</v>
      </c>
      <c r="BF51" s="94">
        <f t="shared" si="69"/>
        <v>833.0705952736116</v>
      </c>
      <c r="BG51" s="29">
        <f t="shared" si="70"/>
        <v>47470.20000000007</v>
      </c>
      <c r="BH51" s="30">
        <v>12</v>
      </c>
      <c r="BI51" s="30"/>
    </row>
    <row r="52" spans="1:61" ht="12.75">
      <c r="A52" s="15">
        <v>47</v>
      </c>
      <c r="B52" s="16" t="s">
        <v>71</v>
      </c>
      <c r="C52" s="88">
        <v>218</v>
      </c>
      <c r="D52" s="18"/>
      <c r="E52" s="89">
        <f t="shared" si="30"/>
        <v>668.4571673259369</v>
      </c>
      <c r="F52" s="90">
        <v>38090.16</v>
      </c>
      <c r="G52" s="93">
        <f t="shared" si="71"/>
        <v>968.2500851142988</v>
      </c>
      <c r="H52" s="95">
        <v>55173.02</v>
      </c>
      <c r="I52" s="89">
        <f t="shared" si="32"/>
        <v>663.0781191319395</v>
      </c>
      <c r="J52" s="20">
        <v>37783.65</v>
      </c>
      <c r="K52" s="91">
        <f t="shared" si="72"/>
        <v>-33.883563639171534</v>
      </c>
      <c r="L52" s="22">
        <v>-1930.76</v>
      </c>
      <c r="M52" s="89">
        <f t="shared" si="34"/>
        <v>637.0650834822103</v>
      </c>
      <c r="N52" s="20">
        <v>36301.37</v>
      </c>
      <c r="O52" s="91">
        <f t="shared" si="73"/>
        <v>712.718006675769</v>
      </c>
      <c r="P52" s="20">
        <v>40612.24</v>
      </c>
      <c r="Q52" s="89">
        <f t="shared" si="36"/>
        <v>647.5202782623346</v>
      </c>
      <c r="R52" s="20">
        <v>36897.13</v>
      </c>
      <c r="S52" s="91">
        <f t="shared" si="74"/>
        <v>649.9499843810875</v>
      </c>
      <c r="T52" s="20">
        <v>37035.58</v>
      </c>
      <c r="U52" s="89">
        <f t="shared" si="38"/>
        <v>514.1466984426715</v>
      </c>
      <c r="V52" s="20">
        <v>29297.21</v>
      </c>
      <c r="W52" s="91">
        <f t="shared" si="75"/>
        <v>531.0647886532988</v>
      </c>
      <c r="X52" s="20">
        <v>30261.24</v>
      </c>
      <c r="Y52" s="89">
        <f t="shared" si="40"/>
        <v>568.7318144964569</v>
      </c>
      <c r="Z52" s="20">
        <v>32407.59</v>
      </c>
      <c r="AA52" s="91">
        <f t="shared" si="76"/>
        <v>497.6536532461015</v>
      </c>
      <c r="AB52" s="20">
        <v>28357.4</v>
      </c>
      <c r="AC52" s="89">
        <f t="shared" si="42"/>
        <v>553.1211501135443</v>
      </c>
      <c r="AD52" s="20">
        <v>31518.06</v>
      </c>
      <c r="AE52" s="91">
        <f t="shared" si="77"/>
        <v>649.1799193432335</v>
      </c>
      <c r="AF52" s="20">
        <v>36991.7</v>
      </c>
      <c r="AG52" s="89">
        <f t="shared" si="44"/>
        <v>477.98628343588</v>
      </c>
      <c r="AH52" s="20">
        <v>27236.71</v>
      </c>
      <c r="AI52" s="91">
        <f t="shared" si="78"/>
        <v>361.6036235877169</v>
      </c>
      <c r="AJ52" s="20">
        <v>20604.97</v>
      </c>
      <c r="AK52" s="89">
        <f t="shared" si="46"/>
        <v>610.0977147249492</v>
      </c>
      <c r="AL52" s="20">
        <v>34764.71</v>
      </c>
      <c r="AM52" s="91">
        <f t="shared" si="79"/>
        <v>554.1900804110758</v>
      </c>
      <c r="AN52" s="20">
        <v>31578.97</v>
      </c>
      <c r="AO52" s="89">
        <f t="shared" si="48"/>
        <v>575.8440355058246</v>
      </c>
      <c r="AP52" s="20">
        <v>32812.86</v>
      </c>
      <c r="AQ52" s="91">
        <f t="shared" si="80"/>
        <v>592.1800141096694</v>
      </c>
      <c r="AR52" s="20">
        <v>33743.72</v>
      </c>
      <c r="AS52" s="89">
        <f t="shared" si="62"/>
        <v>608.4933540649537</v>
      </c>
      <c r="AT52" s="20">
        <v>34673.29</v>
      </c>
      <c r="AU52" s="91">
        <f t="shared" si="81"/>
        <v>514.4499510373415</v>
      </c>
      <c r="AV52" s="20">
        <v>29314.49</v>
      </c>
      <c r="AW52" s="89">
        <f t="shared" si="63"/>
        <v>556.044694659034</v>
      </c>
      <c r="AX52" s="20">
        <v>31684.65</v>
      </c>
      <c r="AY52" s="91">
        <v>704.91</v>
      </c>
      <c r="AZ52" s="20">
        <v>40167.32</v>
      </c>
      <c r="BA52" s="89">
        <f t="shared" si="64"/>
        <v>7080.586393645735</v>
      </c>
      <c r="BB52" s="20">
        <f t="shared" si="65"/>
        <v>403467.39</v>
      </c>
      <c r="BC52" s="27">
        <f t="shared" si="66"/>
        <v>2.562028495000161</v>
      </c>
      <c r="BD52" s="26">
        <f t="shared" si="67"/>
        <v>6702.266542920421</v>
      </c>
      <c r="BE52" s="20">
        <f t="shared" si="68"/>
        <v>381909.88999999996</v>
      </c>
      <c r="BF52" s="94">
        <f t="shared" si="69"/>
        <v>378.3198507253146</v>
      </c>
      <c r="BG52" s="29">
        <f t="shared" si="70"/>
        <v>21557.50000000006</v>
      </c>
      <c r="BH52" s="30">
        <v>12</v>
      </c>
      <c r="BI52" s="30"/>
    </row>
    <row r="53" spans="1:61" ht="12.75">
      <c r="A53" s="15">
        <v>48</v>
      </c>
      <c r="B53" s="16" t="s">
        <v>72</v>
      </c>
      <c r="C53" s="88">
        <v>232</v>
      </c>
      <c r="D53" s="32"/>
      <c r="E53" s="89">
        <f t="shared" si="30"/>
        <v>732.0747531685334</v>
      </c>
      <c r="F53" s="90">
        <v>41715.23</v>
      </c>
      <c r="G53" s="91">
        <f t="shared" si="71"/>
        <v>603.8099617073402</v>
      </c>
      <c r="H53" s="92">
        <v>34406.42</v>
      </c>
      <c r="I53" s="89">
        <f t="shared" si="32"/>
        <v>725.7206636458404</v>
      </c>
      <c r="J53" s="20">
        <v>41353.16</v>
      </c>
      <c r="K53" s="91">
        <f t="shared" si="72"/>
        <v>559.4682199002496</v>
      </c>
      <c r="L53" s="22">
        <v>31879.73</v>
      </c>
      <c r="M53" s="89">
        <f t="shared" si="34"/>
        <v>711.9065251955875</v>
      </c>
      <c r="N53" s="20">
        <v>40566</v>
      </c>
      <c r="O53" s="91">
        <f t="shared" si="73"/>
        <v>733.7445728666145</v>
      </c>
      <c r="P53" s="20">
        <v>41810.38</v>
      </c>
      <c r="Q53" s="89">
        <f t="shared" si="36"/>
        <v>728.7526631123404</v>
      </c>
      <c r="R53" s="20">
        <v>41525.93</v>
      </c>
      <c r="S53" s="91">
        <f t="shared" si="74"/>
        <v>651.4599295920482</v>
      </c>
      <c r="T53" s="20">
        <v>37121.62</v>
      </c>
      <c r="U53" s="89">
        <f t="shared" si="38"/>
        <v>579.285461073809</v>
      </c>
      <c r="V53" s="20">
        <v>33008.96</v>
      </c>
      <c r="W53" s="91">
        <f t="shared" si="75"/>
        <v>537.2307492515207</v>
      </c>
      <c r="X53" s="20">
        <v>30612.59</v>
      </c>
      <c r="Y53" s="89">
        <f t="shared" si="40"/>
        <v>658.4786126193794</v>
      </c>
      <c r="Z53" s="20">
        <v>37521.56</v>
      </c>
      <c r="AA53" s="91">
        <f t="shared" si="76"/>
        <v>462.21486709884846</v>
      </c>
      <c r="AB53" s="20">
        <v>26338.02</v>
      </c>
      <c r="AC53" s="89">
        <f t="shared" si="42"/>
        <v>573.4664509267807</v>
      </c>
      <c r="AD53" s="20">
        <v>32677.38</v>
      </c>
      <c r="AE53" s="91">
        <f t="shared" si="77"/>
        <v>391.5199834334231</v>
      </c>
      <c r="AF53" s="20">
        <v>22309.67</v>
      </c>
      <c r="AG53" s="89">
        <f t="shared" si="44"/>
        <v>490.35909459445236</v>
      </c>
      <c r="AH53" s="20">
        <v>27941.74</v>
      </c>
      <c r="AI53" s="91">
        <f t="shared" si="78"/>
        <v>340.17149215018026</v>
      </c>
      <c r="AJ53" s="20">
        <v>19383.72</v>
      </c>
      <c r="AK53" s="89">
        <f t="shared" si="46"/>
        <v>667.6272590387877</v>
      </c>
      <c r="AL53" s="20">
        <v>38042.87</v>
      </c>
      <c r="AM53" s="91">
        <f t="shared" si="79"/>
        <v>507.7599671476356</v>
      </c>
      <c r="AN53" s="20">
        <v>28933.28</v>
      </c>
      <c r="AO53" s="89">
        <f t="shared" si="48"/>
        <v>656.1908806609783</v>
      </c>
      <c r="AP53" s="20">
        <v>37391.2</v>
      </c>
      <c r="AQ53" s="91">
        <f t="shared" si="80"/>
        <v>565.6499749044439</v>
      </c>
      <c r="AR53" s="20">
        <v>32231.98</v>
      </c>
      <c r="AS53" s="89">
        <f t="shared" si="62"/>
        <v>645.6212641842541</v>
      </c>
      <c r="AT53" s="20">
        <v>36788.92</v>
      </c>
      <c r="AU53" s="91">
        <f t="shared" si="81"/>
        <v>654.0600398019031</v>
      </c>
      <c r="AV53" s="20">
        <v>37269.78</v>
      </c>
      <c r="AW53" s="89">
        <f t="shared" si="63"/>
        <v>663.6203937369917</v>
      </c>
      <c r="AX53" s="20">
        <v>37814.55</v>
      </c>
      <c r="AY53" s="91">
        <v>654.54</v>
      </c>
      <c r="AZ53" s="20">
        <v>37297.13</v>
      </c>
      <c r="BA53" s="89">
        <f t="shared" si="64"/>
        <v>7833.104021957734</v>
      </c>
      <c r="BB53" s="20">
        <f t="shared" si="65"/>
        <v>446347.5</v>
      </c>
      <c r="BC53" s="27">
        <f t="shared" si="66"/>
        <v>2.392826780838437</v>
      </c>
      <c r="BD53" s="26">
        <f t="shared" si="67"/>
        <v>6661.629757854208</v>
      </c>
      <c r="BE53" s="20">
        <f t="shared" si="68"/>
        <v>379594.31999999995</v>
      </c>
      <c r="BF53" s="94">
        <f t="shared" si="69"/>
        <v>1171.4742641035264</v>
      </c>
      <c r="BG53" s="29">
        <f t="shared" si="70"/>
        <v>66753.18000000005</v>
      </c>
      <c r="BH53" s="30">
        <v>12</v>
      </c>
      <c r="BI53" s="30"/>
    </row>
    <row r="54" spans="1:61" ht="12.75">
      <c r="A54" s="15">
        <v>49</v>
      </c>
      <c r="B54" s="16" t="s">
        <v>73</v>
      </c>
      <c r="C54" s="88">
        <v>271</v>
      </c>
      <c r="D54" s="18"/>
      <c r="E54" s="89">
        <f t="shared" si="30"/>
        <v>921.6404421029725</v>
      </c>
      <c r="F54" s="90">
        <v>52517.1</v>
      </c>
      <c r="G54" s="93">
        <f t="shared" si="71"/>
        <v>1160.9500861672593</v>
      </c>
      <c r="H54" s="95">
        <v>66153.49</v>
      </c>
      <c r="I54" s="89">
        <f t="shared" si="32"/>
        <v>935.1864266384943</v>
      </c>
      <c r="J54" s="20">
        <v>53288.98</v>
      </c>
      <c r="K54" s="91">
        <f t="shared" si="72"/>
        <v>368.9989154507899</v>
      </c>
      <c r="L54" s="22">
        <v>21026.37</v>
      </c>
      <c r="M54" s="89">
        <f t="shared" si="34"/>
        <v>930.302620818431</v>
      </c>
      <c r="N54" s="20">
        <v>53010.69</v>
      </c>
      <c r="O54" s="93">
        <f t="shared" si="73"/>
        <v>1111.4997314950986</v>
      </c>
      <c r="P54" s="34">
        <v>63335.7</v>
      </c>
      <c r="Q54" s="89">
        <f t="shared" si="36"/>
        <v>921.9947632769532</v>
      </c>
      <c r="R54" s="20">
        <v>52537.29</v>
      </c>
      <c r="S54" s="91">
        <f t="shared" si="74"/>
        <v>980.7999691131618</v>
      </c>
      <c r="T54" s="20">
        <v>55888.14</v>
      </c>
      <c r="U54" s="89">
        <f t="shared" si="38"/>
        <v>791.7707635015847</v>
      </c>
      <c r="V54" s="20">
        <v>45116.84</v>
      </c>
      <c r="W54" s="91">
        <f t="shared" si="75"/>
        <v>1108.9499878909555</v>
      </c>
      <c r="X54" s="20">
        <v>63190.41</v>
      </c>
      <c r="Y54" s="89">
        <f t="shared" si="40"/>
        <v>856.5437978877615</v>
      </c>
      <c r="Z54" s="20">
        <v>48807.75</v>
      </c>
      <c r="AA54" s="91">
        <f t="shared" si="76"/>
        <v>825.709958548459</v>
      </c>
      <c r="AB54" s="20">
        <v>47050.77</v>
      </c>
      <c r="AC54" s="89">
        <f t="shared" si="42"/>
        <v>884.8236817813282</v>
      </c>
      <c r="AD54" s="20">
        <v>50419.2</v>
      </c>
      <c r="AE54" s="91">
        <f t="shared" si="77"/>
        <v>760.5999768348713</v>
      </c>
      <c r="AF54" s="20">
        <v>43340.66</v>
      </c>
      <c r="AG54" s="89">
        <f t="shared" si="44"/>
        <v>683.6034761732611</v>
      </c>
      <c r="AH54" s="20">
        <v>38953.23</v>
      </c>
      <c r="AI54" s="91">
        <f t="shared" si="78"/>
        <v>536.7732379585204</v>
      </c>
      <c r="AJ54" s="20">
        <v>30586.52</v>
      </c>
      <c r="AK54" s="89">
        <f t="shared" si="46"/>
        <v>910.2138913555463</v>
      </c>
      <c r="AL54" s="20">
        <v>51865.99</v>
      </c>
      <c r="AM54" s="91">
        <f t="shared" si="79"/>
        <v>871.3500005264804</v>
      </c>
      <c r="AN54" s="20">
        <v>49651.44</v>
      </c>
      <c r="AO54" s="89">
        <f t="shared" si="48"/>
        <v>862.3808838549583</v>
      </c>
      <c r="AP54" s="20">
        <v>49140.36</v>
      </c>
      <c r="AQ54" s="91">
        <f t="shared" si="80"/>
        <v>917.2799576007947</v>
      </c>
      <c r="AR54" s="20">
        <v>52268.63</v>
      </c>
      <c r="AS54" s="89">
        <f t="shared" si="62"/>
        <v>870.7857892464665</v>
      </c>
      <c r="AT54" s="20">
        <v>49619.29</v>
      </c>
      <c r="AU54" s="91">
        <f t="shared" si="81"/>
        <v>1049.4800130567091</v>
      </c>
      <c r="AV54" s="20">
        <v>59801.68</v>
      </c>
      <c r="AW54" s="89">
        <f t="shared" si="63"/>
        <v>843.328442917262</v>
      </c>
      <c r="AX54" s="20">
        <v>48054.71</v>
      </c>
      <c r="AY54" s="91">
        <v>1016.54</v>
      </c>
      <c r="AZ54" s="20">
        <v>57924.69</v>
      </c>
      <c r="BA54" s="89">
        <f t="shared" si="64"/>
        <v>10412.574979555018</v>
      </c>
      <c r="BB54" s="20">
        <f t="shared" si="65"/>
        <v>593331.4299999999</v>
      </c>
      <c r="BC54" s="27">
        <f t="shared" si="66"/>
        <v>3.2930294694474473</v>
      </c>
      <c r="BD54" s="26">
        <f t="shared" si="67"/>
        <v>10708.9318346431</v>
      </c>
      <c r="BE54" s="20">
        <f t="shared" si="68"/>
        <v>610218.5</v>
      </c>
      <c r="BF54" s="94">
        <f t="shared" si="69"/>
        <v>-296.3568550880809</v>
      </c>
      <c r="BG54" s="29">
        <f t="shared" si="70"/>
        <v>-16887.070000000065</v>
      </c>
      <c r="BH54" s="30">
        <v>12</v>
      </c>
      <c r="BI54" s="30"/>
    </row>
    <row r="55" spans="1:61" ht="12.75">
      <c r="A55" s="15">
        <v>50</v>
      </c>
      <c r="B55" s="16" t="s">
        <v>74</v>
      </c>
      <c r="C55" s="88">
        <v>214</v>
      </c>
      <c r="D55" s="32"/>
      <c r="E55" s="89">
        <f t="shared" si="30"/>
        <v>678.8842831621104</v>
      </c>
      <c r="F55" s="90">
        <v>38684.32</v>
      </c>
      <c r="G55" s="91">
        <f t="shared" si="71"/>
        <v>526.000049138152</v>
      </c>
      <c r="H55" s="92">
        <v>29972.64</v>
      </c>
      <c r="I55" s="89">
        <f t="shared" si="32"/>
        <v>675.3967028300066</v>
      </c>
      <c r="J55" s="20">
        <v>38485.59</v>
      </c>
      <c r="K55" s="91">
        <f t="shared" si="72"/>
        <v>539.123621060612</v>
      </c>
      <c r="L55" s="22">
        <v>30720.45</v>
      </c>
      <c r="M55" s="89">
        <f t="shared" si="34"/>
        <v>681.3883984823332</v>
      </c>
      <c r="N55" s="20">
        <v>38827.01</v>
      </c>
      <c r="O55" s="91">
        <f t="shared" si="73"/>
        <v>645.7555166350194</v>
      </c>
      <c r="P55" s="20">
        <v>36796.57</v>
      </c>
      <c r="Q55" s="89">
        <f t="shared" si="36"/>
        <v>650.9095822906102</v>
      </c>
      <c r="R55" s="20">
        <v>37090.26</v>
      </c>
      <c r="S55" s="91">
        <f t="shared" si="74"/>
        <v>596.7300314835159</v>
      </c>
      <c r="T55" s="20">
        <v>34002.99</v>
      </c>
      <c r="U55" s="89">
        <f t="shared" si="38"/>
        <v>562.1929304238869</v>
      </c>
      <c r="V55" s="20">
        <v>32034.99</v>
      </c>
      <c r="W55" s="91">
        <f t="shared" si="75"/>
        <v>457.5298953006378</v>
      </c>
      <c r="X55" s="20">
        <v>26071.06</v>
      </c>
      <c r="Y55" s="89">
        <f t="shared" si="40"/>
        <v>610.0015443419173</v>
      </c>
      <c r="Z55" s="20">
        <v>34759.23</v>
      </c>
      <c r="AA55" s="91">
        <f t="shared" si="76"/>
        <v>510.57997058730626</v>
      </c>
      <c r="AB55" s="20">
        <v>29093.97</v>
      </c>
      <c r="AC55" s="89">
        <f t="shared" si="42"/>
        <v>596.7605673350625</v>
      </c>
      <c r="AD55" s="20">
        <v>34004.73</v>
      </c>
      <c r="AE55" s="91">
        <f t="shared" si="77"/>
        <v>306.65049787477494</v>
      </c>
      <c r="AF55" s="20">
        <v>17473.62</v>
      </c>
      <c r="AG55" s="89">
        <f t="shared" si="44"/>
        <v>488.25633267932795</v>
      </c>
      <c r="AH55" s="20">
        <v>27821.92</v>
      </c>
      <c r="AI55" s="91">
        <f t="shared" si="78"/>
        <v>215.6801597691911</v>
      </c>
      <c r="AJ55" s="20">
        <v>12289.93</v>
      </c>
      <c r="AK55" s="89">
        <f t="shared" si="46"/>
        <v>617.6060243374247</v>
      </c>
      <c r="AL55" s="20">
        <v>35192.55</v>
      </c>
      <c r="AM55" s="91">
        <f t="shared" si="79"/>
        <v>434.38003446690374</v>
      </c>
      <c r="AN55" s="20">
        <v>24751.93</v>
      </c>
      <c r="AO55" s="89">
        <f t="shared" si="48"/>
        <v>572.8638065922341</v>
      </c>
      <c r="AP55" s="20">
        <v>32643.04</v>
      </c>
      <c r="AQ55" s="91">
        <f t="shared" si="80"/>
        <v>474.39990031974895</v>
      </c>
      <c r="AR55" s="20">
        <v>27032.35</v>
      </c>
      <c r="AS55" s="89">
        <f t="shared" si="62"/>
        <v>590.6879692254774</v>
      </c>
      <c r="AT55" s="20">
        <v>33658.7</v>
      </c>
      <c r="AU55" s="91">
        <f t="shared" si="81"/>
        <v>583.2100199711489</v>
      </c>
      <c r="AV55" s="20">
        <v>33232.59</v>
      </c>
      <c r="AW55" s="89">
        <f t="shared" si="63"/>
        <v>638.1040044083943</v>
      </c>
      <c r="AX55" s="20">
        <v>36360.57</v>
      </c>
      <c r="AY55" s="91">
        <v>587.5</v>
      </c>
      <c r="AZ55" s="20">
        <v>33477.04</v>
      </c>
      <c r="BA55" s="89">
        <f t="shared" si="64"/>
        <v>7363.052146108786</v>
      </c>
      <c r="BB55" s="20">
        <f t="shared" si="65"/>
        <v>419562.91</v>
      </c>
      <c r="BC55" s="27">
        <f t="shared" si="66"/>
        <v>2.288761564099303</v>
      </c>
      <c r="BD55" s="26">
        <f t="shared" si="67"/>
        <v>5877.53969660701</v>
      </c>
      <c r="BE55" s="20">
        <f t="shared" si="68"/>
        <v>334915.13999999996</v>
      </c>
      <c r="BF55" s="94">
        <f t="shared" si="69"/>
        <v>1485.5124495017753</v>
      </c>
      <c r="BG55" s="29">
        <f t="shared" si="70"/>
        <v>84647.77000000002</v>
      </c>
      <c r="BH55" s="30">
        <v>12</v>
      </c>
      <c r="BI55" s="30"/>
    </row>
    <row r="56" spans="1:61" ht="12.75">
      <c r="A56" s="15">
        <v>51</v>
      </c>
      <c r="B56" s="16" t="s">
        <v>75</v>
      </c>
      <c r="C56" s="88">
        <v>106</v>
      </c>
      <c r="D56" s="32"/>
      <c r="E56" s="89">
        <f t="shared" si="30"/>
        <v>356.3897146828308</v>
      </c>
      <c r="F56" s="90">
        <v>20307.87</v>
      </c>
      <c r="G56" s="93">
        <f t="shared" si="71"/>
        <v>439.46004190782395</v>
      </c>
      <c r="H56" s="95">
        <v>25041.4</v>
      </c>
      <c r="I56" s="89">
        <f t="shared" si="32"/>
        <v>367.2299419818821</v>
      </c>
      <c r="J56" s="20">
        <v>20925.57</v>
      </c>
      <c r="K56" s="91">
        <f t="shared" si="72"/>
        <v>156.60100873606143</v>
      </c>
      <c r="L56" s="22">
        <v>8923.47</v>
      </c>
      <c r="M56" s="89">
        <f t="shared" si="34"/>
        <v>362.3898340183426</v>
      </c>
      <c r="N56" s="20">
        <v>20649.77</v>
      </c>
      <c r="O56" s="91">
        <f t="shared" si="73"/>
        <v>510.19388510798115</v>
      </c>
      <c r="P56" s="20">
        <v>29071.97</v>
      </c>
      <c r="Q56" s="89">
        <f t="shared" si="36"/>
        <v>342.69368329057147</v>
      </c>
      <c r="R56" s="20">
        <v>19527.44</v>
      </c>
      <c r="S56" s="91">
        <f t="shared" si="74"/>
        <v>457.40003018486476</v>
      </c>
      <c r="T56" s="20">
        <v>26063.66</v>
      </c>
      <c r="U56" s="89">
        <f t="shared" si="38"/>
        <v>222.8599457374408</v>
      </c>
      <c r="V56" s="20">
        <v>12699.05</v>
      </c>
      <c r="W56" s="91">
        <f t="shared" si="75"/>
        <v>655.2400574214404</v>
      </c>
      <c r="X56" s="20">
        <v>37337.02</v>
      </c>
      <c r="Y56" s="89">
        <f t="shared" si="40"/>
        <v>319.0522654442966</v>
      </c>
      <c r="Z56" s="20">
        <v>18180.3</v>
      </c>
      <c r="AA56" s="91">
        <f t="shared" si="76"/>
        <v>293.71996869197756</v>
      </c>
      <c r="AB56" s="20">
        <v>16736.81</v>
      </c>
      <c r="AC56" s="89">
        <f t="shared" si="42"/>
        <v>327.2755351671224</v>
      </c>
      <c r="AD56" s="20">
        <v>18648.88</v>
      </c>
      <c r="AE56" s="91">
        <f t="shared" si="77"/>
        <v>405.4899600226036</v>
      </c>
      <c r="AF56" s="20">
        <v>23105.71</v>
      </c>
      <c r="AG56" s="89">
        <f t="shared" si="44"/>
        <v>176.93841234631168</v>
      </c>
      <c r="AH56" s="20">
        <v>10082.34</v>
      </c>
      <c r="AI56" s="91">
        <f t="shared" si="78"/>
        <v>246.88990597063645</v>
      </c>
      <c r="AJ56" s="20">
        <v>14068.33</v>
      </c>
      <c r="AK56" s="89">
        <f t="shared" si="46"/>
        <v>347.9146119314453</v>
      </c>
      <c r="AL56" s="20">
        <v>19824.94</v>
      </c>
      <c r="AM56" s="91">
        <f t="shared" si="79"/>
        <v>465.79001863739916</v>
      </c>
      <c r="AN56" s="20">
        <v>26541.74</v>
      </c>
      <c r="AO56" s="89">
        <f t="shared" si="48"/>
        <v>340.5559981889082</v>
      </c>
      <c r="AP56" s="20">
        <v>19405.63</v>
      </c>
      <c r="AQ56" s="91">
        <f t="shared" si="80"/>
        <v>486.7400697059784</v>
      </c>
      <c r="AR56" s="20">
        <v>27735.52</v>
      </c>
      <c r="AS56" s="89">
        <f t="shared" si="62"/>
        <v>388.13366279294235</v>
      </c>
      <c r="AT56" s="20">
        <v>22116.71</v>
      </c>
      <c r="AU56" s="93">
        <f t="shared" si="81"/>
        <v>409.3999529677689</v>
      </c>
      <c r="AV56" s="34">
        <v>23328.51</v>
      </c>
      <c r="AW56" s="89">
        <f t="shared" si="63"/>
        <v>329.097858629537</v>
      </c>
      <c r="AX56" s="20">
        <v>18752.72</v>
      </c>
      <c r="AY56" s="91">
        <v>377.83</v>
      </c>
      <c r="AZ56" s="20">
        <v>21529.58</v>
      </c>
      <c r="BA56" s="89">
        <f t="shared" si="64"/>
        <v>3880.5314642116314</v>
      </c>
      <c r="BB56" s="20">
        <f t="shared" si="65"/>
        <v>221121.22</v>
      </c>
      <c r="BC56" s="27">
        <f t="shared" si="66"/>
        <v>3.855939386285012</v>
      </c>
      <c r="BD56" s="26">
        <f t="shared" si="67"/>
        <v>4904.754899354535</v>
      </c>
      <c r="BE56" s="20">
        <f t="shared" si="68"/>
        <v>279483.72</v>
      </c>
      <c r="BF56" s="94">
        <f t="shared" si="69"/>
        <v>-1024.2234351429038</v>
      </c>
      <c r="BG56" s="29">
        <f t="shared" si="70"/>
        <v>-58362.49999999997</v>
      </c>
      <c r="BH56" s="30">
        <v>12</v>
      </c>
      <c r="BI56" s="30"/>
    </row>
    <row r="57" spans="1:61" ht="12" customHeight="1">
      <c r="A57" s="15">
        <v>52</v>
      </c>
      <c r="B57" s="16" t="s">
        <v>76</v>
      </c>
      <c r="C57" s="88">
        <v>133</v>
      </c>
      <c r="D57" s="18"/>
      <c r="E57" s="89">
        <f t="shared" si="30"/>
        <v>355.3867699035839</v>
      </c>
      <c r="F57" s="90">
        <v>20250.72</v>
      </c>
      <c r="G57" s="93">
        <f t="shared" si="71"/>
        <v>427.7800786912404</v>
      </c>
      <c r="H57" s="95">
        <v>24375.85</v>
      </c>
      <c r="I57" s="89">
        <f t="shared" si="32"/>
        <v>415.50817623749174</v>
      </c>
      <c r="J57" s="20">
        <v>23676.57</v>
      </c>
      <c r="K57" s="91">
        <f t="shared" si="72"/>
        <v>432.8572782377655</v>
      </c>
      <c r="L57" s="22">
        <v>24665.16</v>
      </c>
      <c r="M57" s="89">
        <f t="shared" si="34"/>
        <v>414.06860387980817</v>
      </c>
      <c r="N57" s="20">
        <v>23594.54</v>
      </c>
      <c r="O57" s="93">
        <f t="shared" si="73"/>
        <v>484.80279806676475</v>
      </c>
      <c r="P57" s="34">
        <v>27625.13</v>
      </c>
      <c r="Q57" s="89">
        <f t="shared" si="36"/>
        <v>399.3024137362194</v>
      </c>
      <c r="R57" s="20">
        <v>22753.13</v>
      </c>
      <c r="S57" s="93">
        <f t="shared" si="74"/>
        <v>452.73997844941056</v>
      </c>
      <c r="T57" s="34">
        <v>25798.12</v>
      </c>
      <c r="U57" s="89">
        <f t="shared" si="38"/>
        <v>251.96833397095935</v>
      </c>
      <c r="V57" s="20">
        <v>14357.71</v>
      </c>
      <c r="W57" s="93">
        <f t="shared" si="75"/>
        <v>310.95482448905096</v>
      </c>
      <c r="X57" s="34">
        <v>17718.89</v>
      </c>
      <c r="Y57" s="89">
        <f t="shared" si="40"/>
        <v>388.65663312402825</v>
      </c>
      <c r="Z57" s="20">
        <v>22146.51</v>
      </c>
      <c r="AA57" s="91">
        <f t="shared" si="76"/>
        <v>245.91995395053192</v>
      </c>
      <c r="AB57" s="20">
        <v>14013.06</v>
      </c>
      <c r="AC57" s="89">
        <f t="shared" si="42"/>
        <v>387.34903180291394</v>
      </c>
      <c r="AD57" s="20">
        <v>22072</v>
      </c>
      <c r="AE57" s="91">
        <f t="shared" si="77"/>
        <v>272.18991193741203</v>
      </c>
      <c r="AF57" s="20">
        <v>15509.98</v>
      </c>
      <c r="AG57" s="89">
        <f t="shared" si="44"/>
        <v>199.28012607445834</v>
      </c>
      <c r="AH57" s="20">
        <v>11355.42</v>
      </c>
      <c r="AI57" s="91">
        <f t="shared" si="78"/>
        <v>166.70065388840726</v>
      </c>
      <c r="AJ57" s="20">
        <v>9498.97</v>
      </c>
      <c r="AK57" s="89">
        <f t="shared" si="46"/>
        <v>379.5590552839308</v>
      </c>
      <c r="AL57" s="20">
        <v>21628.11</v>
      </c>
      <c r="AM57" s="91">
        <f t="shared" si="79"/>
        <v>337.38992176504246</v>
      </c>
      <c r="AN57" s="20">
        <v>19225.22</v>
      </c>
      <c r="AO57" s="89">
        <f t="shared" si="48"/>
        <v>380.62201880587276</v>
      </c>
      <c r="AP57" s="20">
        <v>21688.68</v>
      </c>
      <c r="AQ57" s="91">
        <f t="shared" si="80"/>
        <v>389.00990133761076</v>
      </c>
      <c r="AR57" s="20">
        <v>22166.64</v>
      </c>
      <c r="AS57" s="89">
        <f t="shared" si="62"/>
        <v>400.63932245508255</v>
      </c>
      <c r="AT57" s="20">
        <v>22829.31</v>
      </c>
      <c r="AU57" s="91">
        <f t="shared" si="81"/>
        <v>451.1099957530598</v>
      </c>
      <c r="AV57" s="20">
        <v>25705.24</v>
      </c>
      <c r="AW57" s="89">
        <f t="shared" si="63"/>
        <v>374.6640178862873</v>
      </c>
      <c r="AX57" s="20">
        <v>21349.18</v>
      </c>
      <c r="AY57" s="91">
        <v>467.3</v>
      </c>
      <c r="AZ57" s="20">
        <v>26627.78</v>
      </c>
      <c r="BA57" s="89">
        <f t="shared" si="64"/>
        <v>4347.004503160637</v>
      </c>
      <c r="BB57" s="20">
        <f t="shared" si="65"/>
        <v>247701.88000000003</v>
      </c>
      <c r="BC57" s="27">
        <f t="shared" si="66"/>
        <v>2.781174997848557</v>
      </c>
      <c r="BD57" s="26">
        <f t="shared" si="67"/>
        <v>4438.755296566297</v>
      </c>
      <c r="BE57" s="20">
        <f t="shared" si="68"/>
        <v>252930.04</v>
      </c>
      <c r="BF57" s="94">
        <f t="shared" si="69"/>
        <v>-91.75079340566026</v>
      </c>
      <c r="BG57" s="29">
        <f t="shared" si="70"/>
        <v>-5228.159999999974</v>
      </c>
      <c r="BH57" s="30">
        <v>12</v>
      </c>
      <c r="BI57" s="30"/>
    </row>
    <row r="58" spans="1:61" ht="12.75" customHeight="1">
      <c r="A58" s="15">
        <v>53</v>
      </c>
      <c r="B58" s="16" t="s">
        <v>77</v>
      </c>
      <c r="C58" s="88">
        <v>145</v>
      </c>
      <c r="D58" s="32"/>
      <c r="E58" s="89">
        <f t="shared" si="30"/>
        <v>481.420513774477</v>
      </c>
      <c r="F58" s="90">
        <v>27432.4</v>
      </c>
      <c r="G58" s="91">
        <f t="shared" si="71"/>
        <v>588.270021164504</v>
      </c>
      <c r="H58" s="92">
        <v>33520.92</v>
      </c>
      <c r="I58" s="89">
        <f t="shared" si="32"/>
        <v>415.2147512732046</v>
      </c>
      <c r="J58" s="20">
        <v>23659.85</v>
      </c>
      <c r="K58" s="91">
        <f t="shared" si="72"/>
        <v>551.0703342447291</v>
      </c>
      <c r="L58" s="22">
        <v>31401.2</v>
      </c>
      <c r="M58" s="89">
        <f t="shared" si="34"/>
        <v>474.8795237811106</v>
      </c>
      <c r="N58" s="20">
        <v>27059.68</v>
      </c>
      <c r="O58" s="91">
        <f t="shared" si="73"/>
        <v>620.9874311627141</v>
      </c>
      <c r="P58" s="20">
        <v>35385.23</v>
      </c>
      <c r="Q58" s="89">
        <f t="shared" si="36"/>
        <v>449.5314326228191</v>
      </c>
      <c r="R58" s="20">
        <v>25615.29</v>
      </c>
      <c r="S58" s="91">
        <f t="shared" si="74"/>
        <v>598.4423205843228</v>
      </c>
      <c r="T58" s="20">
        <v>34100.56</v>
      </c>
      <c r="U58" s="89">
        <f t="shared" si="38"/>
        <v>283.21546026653937</v>
      </c>
      <c r="V58" s="20">
        <v>16138.24</v>
      </c>
      <c r="W58" s="91">
        <f t="shared" si="75"/>
        <v>448.3865136832204</v>
      </c>
      <c r="X58" s="20">
        <v>25550.05</v>
      </c>
      <c r="Y58" s="89">
        <f t="shared" si="40"/>
        <v>436.5794932452591</v>
      </c>
      <c r="Z58" s="20">
        <v>24877.26</v>
      </c>
      <c r="AA58" s="91">
        <f t="shared" si="76"/>
        <v>511.4109318348537</v>
      </c>
      <c r="AB58" s="20">
        <v>29141.32</v>
      </c>
      <c r="AC58" s="89">
        <f t="shared" si="42"/>
        <v>447.2538792816002</v>
      </c>
      <c r="AD58" s="20">
        <v>25485.51</v>
      </c>
      <c r="AE58" s="91">
        <f t="shared" si="77"/>
        <v>433.6499819241799</v>
      </c>
      <c r="AF58" s="20">
        <v>24710.33</v>
      </c>
      <c r="AG58" s="89">
        <f t="shared" si="44"/>
        <v>199.71271730470218</v>
      </c>
      <c r="AH58" s="20">
        <v>11380.07</v>
      </c>
      <c r="AI58" s="91">
        <f t="shared" si="78"/>
        <v>248.7680363341535</v>
      </c>
      <c r="AJ58" s="20">
        <v>14175.35</v>
      </c>
      <c r="AK58" s="89">
        <f t="shared" si="46"/>
        <v>460.18511043799646</v>
      </c>
      <c r="AL58" s="20">
        <v>26222.36</v>
      </c>
      <c r="AM58" s="91">
        <f t="shared" si="79"/>
        <v>510.8500549294342</v>
      </c>
      <c r="AN58" s="20">
        <v>29109.36</v>
      </c>
      <c r="AO58" s="89">
        <f t="shared" si="48"/>
        <v>439.9087785308395</v>
      </c>
      <c r="AP58" s="20">
        <v>25066.97</v>
      </c>
      <c r="AQ58" s="91">
        <f t="shared" si="80"/>
        <v>564.770050998382</v>
      </c>
      <c r="AR58" s="20">
        <v>32181.84</v>
      </c>
      <c r="AS58" s="89">
        <f t="shared" si="62"/>
        <v>453.4568689871574</v>
      </c>
      <c r="AT58" s="20">
        <v>25838.97</v>
      </c>
      <c r="AU58" s="91">
        <f t="shared" si="81"/>
        <v>608.129907234189</v>
      </c>
      <c r="AV58" s="20">
        <v>34652.58</v>
      </c>
      <c r="AW58" s="89">
        <f t="shared" si="63"/>
        <v>439.8642032073174</v>
      </c>
      <c r="AX58" s="20">
        <v>25064.43</v>
      </c>
      <c r="AY58" s="91">
        <v>611.91</v>
      </c>
      <c r="AZ58" s="20">
        <v>34867.98</v>
      </c>
      <c r="BA58" s="89">
        <f t="shared" si="64"/>
        <v>4981.222732713024</v>
      </c>
      <c r="BB58" s="20">
        <f t="shared" si="65"/>
        <v>283841.03</v>
      </c>
      <c r="BC58" s="27">
        <f t="shared" si="66"/>
        <v>3.618761829939473</v>
      </c>
      <c r="BD58" s="26">
        <f t="shared" si="67"/>
        <v>6296.645584094683</v>
      </c>
      <c r="BE58" s="20">
        <f t="shared" si="68"/>
        <v>358796.72000000003</v>
      </c>
      <c r="BF58" s="94">
        <f t="shared" si="69"/>
        <v>-1315.4228513816588</v>
      </c>
      <c r="BG58" s="29">
        <f t="shared" si="70"/>
        <v>-74955.69</v>
      </c>
      <c r="BH58" s="30">
        <v>12</v>
      </c>
      <c r="BI58" s="30"/>
    </row>
    <row r="59" spans="1:61" ht="12.75">
      <c r="A59" s="15">
        <v>54</v>
      </c>
      <c r="B59" s="16" t="s">
        <v>78</v>
      </c>
      <c r="C59" s="88">
        <v>188</v>
      </c>
      <c r="D59" s="32"/>
      <c r="E59" s="89">
        <f t="shared" si="30"/>
        <v>561.925653976154</v>
      </c>
      <c r="F59" s="90">
        <v>32019.76</v>
      </c>
      <c r="G59" s="91">
        <f t="shared" si="71"/>
        <v>453.0100627915384</v>
      </c>
      <c r="H59" s="92">
        <v>25813.51</v>
      </c>
      <c r="I59" s="89">
        <f t="shared" si="32"/>
        <v>643.5146414143364</v>
      </c>
      <c r="J59" s="20">
        <v>36668.88</v>
      </c>
      <c r="K59" s="91">
        <f t="shared" si="72"/>
        <v>485.6886887484162</v>
      </c>
      <c r="L59" s="22">
        <v>27675.61</v>
      </c>
      <c r="M59" s="89">
        <f t="shared" si="34"/>
        <v>510.0308517396661</v>
      </c>
      <c r="N59" s="20">
        <v>29062.68</v>
      </c>
      <c r="O59" s="91">
        <f t="shared" si="73"/>
        <v>610.6127878530489</v>
      </c>
      <c r="P59" s="20">
        <v>34794.06</v>
      </c>
      <c r="Q59" s="89">
        <f t="shared" si="36"/>
        <v>524.5817114818312</v>
      </c>
      <c r="R59" s="20">
        <v>29891.82</v>
      </c>
      <c r="S59" s="91">
        <f t="shared" si="74"/>
        <v>562.4100157593073</v>
      </c>
      <c r="T59" s="20">
        <v>32047.36</v>
      </c>
      <c r="U59" s="89">
        <f t="shared" si="38"/>
        <v>338.6029321437221</v>
      </c>
      <c r="V59" s="20">
        <v>19294.34</v>
      </c>
      <c r="W59" s="91">
        <f t="shared" si="75"/>
        <v>404.0651291104942</v>
      </c>
      <c r="X59" s="20">
        <v>23024.52</v>
      </c>
      <c r="Y59" s="89">
        <f t="shared" si="40"/>
        <v>530.624124726669</v>
      </c>
      <c r="Z59" s="20">
        <v>30236.13</v>
      </c>
      <c r="AA59" s="91">
        <f t="shared" si="76"/>
        <v>489.08992632787084</v>
      </c>
      <c r="AB59" s="20">
        <v>27869.42</v>
      </c>
      <c r="AC59" s="89">
        <f t="shared" si="42"/>
        <v>582.5706975160665</v>
      </c>
      <c r="AD59" s="20">
        <v>33196.16</v>
      </c>
      <c r="AE59" s="91">
        <f t="shared" si="77"/>
        <v>422.10005931676915</v>
      </c>
      <c r="AF59" s="20">
        <v>24052.19</v>
      </c>
      <c r="AG59" s="89">
        <f t="shared" si="44"/>
        <v>276.52108904184115</v>
      </c>
      <c r="AH59" s="20">
        <v>15756.78</v>
      </c>
      <c r="AI59" s="91">
        <f t="shared" si="78"/>
        <v>254.49210455194785</v>
      </c>
      <c r="AJ59" s="20">
        <v>14501.52</v>
      </c>
      <c r="AK59" s="89">
        <f t="shared" si="46"/>
        <v>647.5588868102672</v>
      </c>
      <c r="AL59" s="20">
        <v>36899.33</v>
      </c>
      <c r="AM59" s="91">
        <f t="shared" si="79"/>
        <v>533.0099574954987</v>
      </c>
      <c r="AN59" s="20">
        <v>30372.08</v>
      </c>
      <c r="AO59" s="89">
        <f t="shared" si="48"/>
        <v>569.5645306780012</v>
      </c>
      <c r="AP59" s="20">
        <v>32455.04</v>
      </c>
      <c r="AQ59" s="91">
        <f t="shared" si="80"/>
        <v>537.1500222876618</v>
      </c>
      <c r="AR59" s="20">
        <v>30607.99</v>
      </c>
      <c r="AS59" s="89">
        <f t="shared" si="62"/>
        <v>571.0060334630815</v>
      </c>
      <c r="AT59" s="20">
        <v>32537.18</v>
      </c>
      <c r="AU59" s="91">
        <f t="shared" si="81"/>
        <v>595.3399482645458</v>
      </c>
      <c r="AV59" s="20">
        <v>33923.78</v>
      </c>
      <c r="AW59" s="89">
        <f t="shared" si="63"/>
        <v>568.111620821941</v>
      </c>
      <c r="AX59" s="20">
        <v>32372.25</v>
      </c>
      <c r="AY59" s="91">
        <v>617.8</v>
      </c>
      <c r="AZ59" s="20">
        <v>35203.6</v>
      </c>
      <c r="BA59" s="89">
        <f t="shared" si="64"/>
        <v>6324.6127738135765</v>
      </c>
      <c r="BB59" s="20">
        <f t="shared" si="65"/>
        <v>360390.35</v>
      </c>
      <c r="BC59" s="27">
        <f t="shared" si="66"/>
        <v>2.6439577582035008</v>
      </c>
      <c r="BD59" s="26">
        <f t="shared" si="67"/>
        <v>5964.768702507098</v>
      </c>
      <c r="BE59" s="20">
        <f t="shared" si="68"/>
        <v>339885.6399999999</v>
      </c>
      <c r="BF59" s="94">
        <f t="shared" si="69"/>
        <v>359.8440713064783</v>
      </c>
      <c r="BG59" s="29">
        <f t="shared" si="70"/>
        <v>20504.71000000008</v>
      </c>
      <c r="BH59" s="30">
        <v>12</v>
      </c>
      <c r="BI59" s="30"/>
    </row>
    <row r="60" spans="1:61" ht="12.75">
      <c r="A60" s="15">
        <v>55</v>
      </c>
      <c r="B60" s="16" t="s">
        <v>79</v>
      </c>
      <c r="C60" s="88">
        <v>437</v>
      </c>
      <c r="D60" s="18"/>
      <c r="E60" s="89">
        <f t="shared" si="30"/>
        <v>1434.1518930473028</v>
      </c>
      <c r="F60" s="90">
        <v>81721.13</v>
      </c>
      <c r="G60" s="91">
        <f t="shared" si="71"/>
        <v>1568.1200445051263</v>
      </c>
      <c r="H60" s="92">
        <v>89354.93</v>
      </c>
      <c r="I60" s="89">
        <f t="shared" si="32"/>
        <v>1433.050320977428</v>
      </c>
      <c r="J60" s="20">
        <v>81658.36</v>
      </c>
      <c r="K60" s="91">
        <f t="shared" si="72"/>
        <v>1436.989094840143</v>
      </c>
      <c r="L60" s="22">
        <v>81882.8</v>
      </c>
      <c r="M60" s="89">
        <f t="shared" si="34"/>
        <v>1397.888638908291</v>
      </c>
      <c r="N60" s="20">
        <v>79654.77</v>
      </c>
      <c r="O60" s="91">
        <f t="shared" si="73"/>
        <v>1407.5665734211739</v>
      </c>
      <c r="P60" s="20">
        <v>80206.24</v>
      </c>
      <c r="Q60" s="89">
        <f t="shared" si="36"/>
        <v>1277.56299335582</v>
      </c>
      <c r="R60" s="20">
        <v>72798.35</v>
      </c>
      <c r="S60" s="93">
        <f t="shared" si="74"/>
        <v>1745.0800425396</v>
      </c>
      <c r="T60" s="34">
        <v>99438.5</v>
      </c>
      <c r="U60" s="89">
        <f t="shared" si="38"/>
        <v>888.4439351236</v>
      </c>
      <c r="V60" s="20">
        <v>50625.49</v>
      </c>
      <c r="W60" s="93">
        <f t="shared" si="75"/>
        <v>1220.2800172685509</v>
      </c>
      <c r="X60" s="34">
        <v>69534.24</v>
      </c>
      <c r="Y60" s="89">
        <f t="shared" si="40"/>
        <v>1324.9739392301456</v>
      </c>
      <c r="Z60" s="20">
        <v>75499.93</v>
      </c>
      <c r="AA60" s="93">
        <f t="shared" si="76"/>
        <v>1530.77241664941</v>
      </c>
      <c r="AB60" s="34">
        <v>87226.78</v>
      </c>
      <c r="AC60" s="89">
        <f t="shared" si="42"/>
        <v>1344.7265988326178</v>
      </c>
      <c r="AD60" s="20">
        <v>76625.48</v>
      </c>
      <c r="AE60" s="93">
        <f t="shared" si="77"/>
        <v>1016.0799337336923</v>
      </c>
      <c r="AF60" s="34">
        <v>57898.47</v>
      </c>
      <c r="AG60" s="89">
        <f t="shared" si="44"/>
        <v>636.2930880169597</v>
      </c>
      <c r="AH60" s="20">
        <v>36257.38</v>
      </c>
      <c r="AI60" s="93">
        <f t="shared" si="78"/>
        <v>1009.5700060720716</v>
      </c>
      <c r="AJ60" s="34">
        <v>57527.52</v>
      </c>
      <c r="AK60" s="89">
        <f t="shared" si="46"/>
        <v>1327.5756288805978</v>
      </c>
      <c r="AL60" s="20">
        <v>75648.18</v>
      </c>
      <c r="AM60" s="93">
        <f t="shared" si="79"/>
        <v>1376.2199423679674</v>
      </c>
      <c r="AN60" s="34">
        <v>78420.04</v>
      </c>
      <c r="AO60" s="89">
        <f t="shared" si="48"/>
        <v>1337.9772981738158</v>
      </c>
      <c r="AP60" s="20">
        <v>76240.89</v>
      </c>
      <c r="AQ60" s="93">
        <f t="shared" si="80"/>
        <v>1884.8900182864124</v>
      </c>
      <c r="AR60" s="34">
        <v>107405.18</v>
      </c>
      <c r="AS60" s="89">
        <f t="shared" si="62"/>
        <v>1392.273727585106</v>
      </c>
      <c r="AT60" s="20">
        <v>79334.82</v>
      </c>
      <c r="AU60" s="93">
        <f t="shared" si="81"/>
        <v>1536.0300234108195</v>
      </c>
      <c r="AV60" s="34">
        <v>87526.37</v>
      </c>
      <c r="AW60" s="89">
        <f t="shared" si="63"/>
        <v>1294.212754158316</v>
      </c>
      <c r="AX60" s="20">
        <v>73747.09</v>
      </c>
      <c r="AY60" s="93">
        <v>1862.28</v>
      </c>
      <c r="AZ60" s="34">
        <v>106116.81</v>
      </c>
      <c r="BA60" s="89">
        <f t="shared" si="64"/>
        <v>15089.13081629</v>
      </c>
      <c r="BB60" s="20">
        <f t="shared" si="65"/>
        <v>859811.87</v>
      </c>
      <c r="BC60" s="27">
        <f t="shared" si="66"/>
        <v>3.3550492206512144</v>
      </c>
      <c r="BD60" s="26">
        <f t="shared" si="67"/>
        <v>17593.87811309497</v>
      </c>
      <c r="BE60" s="20">
        <f t="shared" si="68"/>
        <v>1002537.8799999999</v>
      </c>
      <c r="BF60" s="94">
        <f t="shared" si="69"/>
        <v>-2504.747296804968</v>
      </c>
      <c r="BG60" s="29">
        <f t="shared" si="70"/>
        <v>-142726.0099999999</v>
      </c>
      <c r="BH60" s="30">
        <v>12</v>
      </c>
      <c r="BI60" s="30"/>
    </row>
    <row r="61" spans="1:61" ht="12.75">
      <c r="A61" s="15">
        <v>56</v>
      </c>
      <c r="B61" s="16" t="s">
        <v>216</v>
      </c>
      <c r="C61" s="88">
        <v>342</v>
      </c>
      <c r="D61" s="18"/>
      <c r="E61" s="89"/>
      <c r="F61" s="90"/>
      <c r="G61" s="91"/>
      <c r="H61" s="92"/>
      <c r="I61" s="89"/>
      <c r="J61" s="20"/>
      <c r="K61" s="91"/>
      <c r="L61" s="22"/>
      <c r="M61" s="89"/>
      <c r="N61" s="20"/>
      <c r="O61" s="91"/>
      <c r="P61" s="20"/>
      <c r="Q61" s="89"/>
      <c r="R61" s="20"/>
      <c r="S61" s="93"/>
      <c r="T61" s="34"/>
      <c r="U61" s="89"/>
      <c r="V61" s="20"/>
      <c r="W61" s="93"/>
      <c r="X61" s="34"/>
      <c r="Y61" s="89"/>
      <c r="Z61" s="20"/>
      <c r="AA61" s="93"/>
      <c r="AB61" s="34"/>
      <c r="AC61" s="89"/>
      <c r="AD61" s="20"/>
      <c r="AE61" s="93"/>
      <c r="AF61" s="34"/>
      <c r="AG61" s="89"/>
      <c r="AH61" s="20"/>
      <c r="AI61" s="93"/>
      <c r="AJ61" s="34"/>
      <c r="AK61" s="89"/>
      <c r="AL61" s="20"/>
      <c r="AM61" s="93"/>
      <c r="AN61" s="34"/>
      <c r="AO61" s="89"/>
      <c r="AP61" s="20"/>
      <c r="AQ61" s="93"/>
      <c r="AR61" s="34"/>
      <c r="AS61" s="89">
        <f t="shared" si="62"/>
        <v>1194.6381501591727</v>
      </c>
      <c r="AT61" s="20">
        <v>68073.11</v>
      </c>
      <c r="AU61" s="93">
        <f t="shared" si="81"/>
        <v>1304.2099111652412</v>
      </c>
      <c r="AV61" s="34">
        <v>74316.75</v>
      </c>
      <c r="AW61" s="89">
        <f t="shared" si="63"/>
        <v>1111.5409724440265</v>
      </c>
      <c r="AX61" s="20">
        <v>63338.05</v>
      </c>
      <c r="AY61" s="93">
        <v>1581.22</v>
      </c>
      <c r="AZ61" s="34">
        <v>90101.39</v>
      </c>
      <c r="BA61" s="89">
        <f t="shared" si="64"/>
        <v>2306.179122603199</v>
      </c>
      <c r="BB61" s="20">
        <f t="shared" si="65"/>
        <v>131411.16</v>
      </c>
      <c r="BC61" s="27">
        <f t="shared" si="66"/>
        <v>4.218464782405324</v>
      </c>
      <c r="BD61" s="26">
        <f t="shared" si="67"/>
        <v>2885.4299111652413</v>
      </c>
      <c r="BE61" s="20">
        <f t="shared" si="68"/>
        <v>164418.14</v>
      </c>
      <c r="BF61" s="94">
        <f t="shared" si="69"/>
        <v>-579.2507885620421</v>
      </c>
      <c r="BG61" s="29">
        <f t="shared" si="70"/>
        <v>-33006.98000000001</v>
      </c>
      <c r="BH61" s="43">
        <v>2</v>
      </c>
      <c r="BI61" s="44">
        <v>40483</v>
      </c>
    </row>
    <row r="62" spans="1:61" ht="12.75">
      <c r="A62" s="15">
        <v>57</v>
      </c>
      <c r="B62" s="16" t="s">
        <v>81</v>
      </c>
      <c r="C62" s="88">
        <v>213</v>
      </c>
      <c r="D62" s="32"/>
      <c r="E62" s="89">
        <f aca="true" t="shared" si="82" ref="E62:E68">F62/1.18/48.29</f>
        <v>719.2091565436224</v>
      </c>
      <c r="F62" s="90">
        <v>40982.12</v>
      </c>
      <c r="G62" s="91">
        <f aca="true" t="shared" si="83" ref="G62:G68">H62/1.18/48.29</f>
        <v>743.7299718157601</v>
      </c>
      <c r="H62" s="92">
        <v>42379.37</v>
      </c>
      <c r="I62" s="89">
        <f aca="true" t="shared" si="84" ref="I62:I68">J62/1.18/48.29</f>
        <v>729.4425276665344</v>
      </c>
      <c r="J62" s="20">
        <v>41565.24</v>
      </c>
      <c r="K62" s="91">
        <f aca="true" t="shared" si="85" ref="K62:K68">L62/1.18/48.29</f>
        <v>702.1496186528425</v>
      </c>
      <c r="L62" s="22">
        <v>40010.03</v>
      </c>
      <c r="M62" s="89">
        <f aca="true" t="shared" si="86" ref="M62:M68">N62/1.18/48.29</f>
        <v>705.311307741716</v>
      </c>
      <c r="N62" s="20">
        <v>40190.19</v>
      </c>
      <c r="O62" s="91">
        <f aca="true" t="shared" si="87" ref="O62:O68">P62/1.18/48.29</f>
        <v>826.6032199528977</v>
      </c>
      <c r="P62" s="20">
        <v>47101.67</v>
      </c>
      <c r="Q62" s="89">
        <f aca="true" t="shared" si="88" ref="Q62:Q68">R62/1.18/48.29</f>
        <v>692.7873967660078</v>
      </c>
      <c r="R62" s="20">
        <v>39476.55</v>
      </c>
      <c r="S62" s="91">
        <f aca="true" t="shared" si="89" ref="S62:S68">T62/1.18/48.29</f>
        <v>877.519997472895</v>
      </c>
      <c r="T62" s="20">
        <v>50003.02</v>
      </c>
      <c r="U62" s="89">
        <f aca="true" t="shared" si="90" ref="U62:U68">V62/1.18/48.29</f>
        <v>441.1709270614332</v>
      </c>
      <c r="V62" s="20">
        <v>25138.89</v>
      </c>
      <c r="W62" s="91">
        <f aca="true" t="shared" si="91" ref="W62:W68">X62/1.18/48.29</f>
        <v>616.1975143114869</v>
      </c>
      <c r="X62" s="20">
        <v>35112.29</v>
      </c>
      <c r="Y62" s="89">
        <f aca="true" t="shared" si="92" ref="Y62:Y68">Z62/1.18/48.29</f>
        <v>664.0159558599</v>
      </c>
      <c r="Z62" s="20">
        <v>37837.09</v>
      </c>
      <c r="AA62" s="91">
        <f aca="true" t="shared" si="93" ref="AA62:AA68">AB62/1.18/48.29</f>
        <v>630.7399503704665</v>
      </c>
      <c r="AB62" s="20">
        <v>35940.95</v>
      </c>
      <c r="AC62" s="89">
        <f aca="true" t="shared" si="94" ref="AC62:AC68">AD62/1.18/48.29</f>
        <v>659.024572585825</v>
      </c>
      <c r="AD62" s="20">
        <v>37552.67</v>
      </c>
      <c r="AE62" s="91">
        <f aca="true" t="shared" si="95" ref="AE62:AE68">AF62/1.18/48.29</f>
        <v>564.770050998382</v>
      </c>
      <c r="AF62" s="20">
        <v>32181.84</v>
      </c>
      <c r="AG62" s="89">
        <f aca="true" t="shared" si="96" ref="AG62:AG86">AH62/1.18/48.29</f>
        <v>349.5345915040135</v>
      </c>
      <c r="AH62" s="20">
        <v>19917.25</v>
      </c>
      <c r="AI62" s="91">
        <f aca="true" t="shared" si="97" ref="AI62:AI86">AJ62/1.18/48.29</f>
        <v>350.19953599545124</v>
      </c>
      <c r="AJ62" s="20">
        <v>19955.14</v>
      </c>
      <c r="AK62" s="89">
        <f aca="true" t="shared" si="98" ref="AK62:AK86">AL62/1.18/48.29</f>
        <v>699.636728662635</v>
      </c>
      <c r="AL62" s="20">
        <v>39866.84</v>
      </c>
      <c r="AM62" s="91">
        <f aca="true" t="shared" si="99" ref="AM62:AM86">AN62/1.18/48.29</f>
        <v>671.4200223929578</v>
      </c>
      <c r="AN62" s="20">
        <v>38258.99</v>
      </c>
      <c r="AO62" s="89">
        <f aca="true" t="shared" si="100" ref="AO62:AO86">AP62/1.18/48.29</f>
        <v>692.2296787417824</v>
      </c>
      <c r="AP62" s="20">
        <v>39444.77</v>
      </c>
      <c r="AQ62" s="91">
        <f aca="true" t="shared" si="101" ref="AQ62:AQ86">AR62/1.18/48.29</f>
        <v>735.9900109156895</v>
      </c>
      <c r="AR62" s="20">
        <v>41938.33</v>
      </c>
      <c r="AS62" s="89">
        <f t="shared" si="62"/>
        <v>676.0051384467431</v>
      </c>
      <c r="AT62" s="20">
        <v>38520.26</v>
      </c>
      <c r="AU62" s="91">
        <f t="shared" si="81"/>
        <v>740.1799158333656</v>
      </c>
      <c r="AV62" s="20">
        <v>42177.08</v>
      </c>
      <c r="AW62" s="89">
        <f t="shared" si="63"/>
        <v>700.924499229584</v>
      </c>
      <c r="AX62" s="20">
        <v>39940.22</v>
      </c>
      <c r="AY62" s="91">
        <v>756.94</v>
      </c>
      <c r="AZ62" s="20">
        <v>43132.11</v>
      </c>
      <c r="BA62" s="89">
        <f t="shared" si="64"/>
        <v>7729.292480809797</v>
      </c>
      <c r="BB62" s="20">
        <f t="shared" si="65"/>
        <v>440432.08999999997</v>
      </c>
      <c r="BC62" s="27">
        <f t="shared" si="66"/>
        <v>3.2145695652238637</v>
      </c>
      <c r="BD62" s="26">
        <f t="shared" si="67"/>
        <v>8216.439808712195</v>
      </c>
      <c r="BE62" s="20">
        <f t="shared" si="68"/>
        <v>468190.82000000007</v>
      </c>
      <c r="BF62" s="94">
        <f t="shared" si="69"/>
        <v>-487.1473279023985</v>
      </c>
      <c r="BG62" s="29">
        <f t="shared" si="70"/>
        <v>-27758.730000000098</v>
      </c>
      <c r="BH62" s="30">
        <v>12</v>
      </c>
      <c r="BI62" s="30"/>
    </row>
    <row r="63" spans="1:61" ht="12.75">
      <c r="A63" s="15">
        <v>58</v>
      </c>
      <c r="B63" s="16" t="s">
        <v>82</v>
      </c>
      <c r="C63" s="88">
        <v>195</v>
      </c>
      <c r="D63" s="18"/>
      <c r="E63" s="89">
        <f t="shared" si="82"/>
        <v>655.8302417246088</v>
      </c>
      <c r="F63" s="90">
        <v>37370.65</v>
      </c>
      <c r="G63" s="91">
        <f t="shared" si="83"/>
        <v>741.6100115474657</v>
      </c>
      <c r="H63" s="92">
        <v>42258.57</v>
      </c>
      <c r="I63" s="89">
        <f t="shared" si="84"/>
        <v>662.301560838297</v>
      </c>
      <c r="J63" s="20">
        <v>37739.4</v>
      </c>
      <c r="K63" s="91">
        <f t="shared" si="85"/>
        <v>650.6844242588037</v>
      </c>
      <c r="L63" s="22">
        <v>37077.43</v>
      </c>
      <c r="M63" s="89">
        <f t="shared" si="86"/>
        <v>668.1488254226758</v>
      </c>
      <c r="N63" s="20">
        <v>38072.59</v>
      </c>
      <c r="O63" s="93">
        <f t="shared" si="87"/>
        <v>832.3053514957302</v>
      </c>
      <c r="P63" s="34">
        <v>47426.59</v>
      </c>
      <c r="Q63" s="89">
        <f t="shared" si="88"/>
        <v>624.6671767674819</v>
      </c>
      <c r="R63" s="20">
        <v>35594.91</v>
      </c>
      <c r="S63" s="91">
        <f t="shared" si="89"/>
        <v>785.9700046681246</v>
      </c>
      <c r="T63" s="20">
        <v>44786.3</v>
      </c>
      <c r="U63" s="89">
        <f t="shared" si="90"/>
        <v>403.11957067294696</v>
      </c>
      <c r="V63" s="20">
        <v>22970.64</v>
      </c>
      <c r="W63" s="91">
        <f t="shared" si="91"/>
        <v>520.7403364559459</v>
      </c>
      <c r="X63" s="20">
        <v>29672.93</v>
      </c>
      <c r="Y63" s="89">
        <f t="shared" si="92"/>
        <v>628.6703567078843</v>
      </c>
      <c r="Z63" s="20">
        <v>35823.02</v>
      </c>
      <c r="AA63" s="91">
        <f t="shared" si="93"/>
        <v>604.9199574603999</v>
      </c>
      <c r="AB63" s="20">
        <v>34469.67</v>
      </c>
      <c r="AC63" s="89">
        <f t="shared" si="94"/>
        <v>626.3978926752565</v>
      </c>
      <c r="AD63" s="20">
        <v>35693.53</v>
      </c>
      <c r="AE63" s="91">
        <f t="shared" si="95"/>
        <v>512.4000126355248</v>
      </c>
      <c r="AF63" s="20">
        <v>29197.68</v>
      </c>
      <c r="AG63" s="89">
        <f t="shared" si="96"/>
        <v>322.3780408618832</v>
      </c>
      <c r="AH63" s="20">
        <v>18369.81</v>
      </c>
      <c r="AI63" s="91">
        <f t="shared" si="97"/>
        <v>282.68985753445816</v>
      </c>
      <c r="AJ63" s="20">
        <v>16108.29</v>
      </c>
      <c r="AK63" s="89">
        <f t="shared" si="98"/>
        <v>644.2854084257891</v>
      </c>
      <c r="AL63" s="20">
        <v>36712.8</v>
      </c>
      <c r="AM63" s="91">
        <f t="shared" si="99"/>
        <v>580.1099290655679</v>
      </c>
      <c r="AN63" s="20">
        <v>33055.94</v>
      </c>
      <c r="AO63" s="89">
        <f t="shared" si="100"/>
        <v>644.7857401083146</v>
      </c>
      <c r="AP63" s="20">
        <v>36741.31</v>
      </c>
      <c r="AQ63" s="91">
        <f t="shared" si="101"/>
        <v>629.6399577411893</v>
      </c>
      <c r="AR63" s="20">
        <v>35878.27</v>
      </c>
      <c r="AS63" s="89">
        <f t="shared" si="62"/>
        <v>666.2692911119613</v>
      </c>
      <c r="AT63" s="20">
        <v>37965.49</v>
      </c>
      <c r="AU63" s="91">
        <f t="shared" si="81"/>
        <v>671.0100698112744</v>
      </c>
      <c r="AV63" s="20">
        <v>38235.63</v>
      </c>
      <c r="AW63" s="89">
        <f t="shared" si="63"/>
        <v>667.8797940409462</v>
      </c>
      <c r="AX63" s="20">
        <v>38057.26</v>
      </c>
      <c r="AY63" s="91">
        <v>715.95</v>
      </c>
      <c r="AZ63" s="20">
        <v>40796.41</v>
      </c>
      <c r="BA63" s="89">
        <f t="shared" si="64"/>
        <v>7214.733899358046</v>
      </c>
      <c r="BB63" s="20">
        <f t="shared" si="65"/>
        <v>411111.41000000003</v>
      </c>
      <c r="BC63" s="27">
        <f t="shared" si="66"/>
        <v>3.2171068002882417</v>
      </c>
      <c r="BD63" s="26">
        <f t="shared" si="67"/>
        <v>7528.029912674485</v>
      </c>
      <c r="BE63" s="20">
        <f t="shared" si="68"/>
        <v>428963.70999999996</v>
      </c>
      <c r="BF63" s="94">
        <f t="shared" si="69"/>
        <v>-313.2960133164388</v>
      </c>
      <c r="BG63" s="29">
        <f t="shared" si="70"/>
        <v>-17852.29999999993</v>
      </c>
      <c r="BH63" s="30">
        <v>12</v>
      </c>
      <c r="BI63" s="30"/>
    </row>
    <row r="64" spans="1:61" ht="12.75">
      <c r="A64" s="15">
        <v>59</v>
      </c>
      <c r="B64" s="16" t="s">
        <v>83</v>
      </c>
      <c r="C64" s="88">
        <v>145</v>
      </c>
      <c r="D64" s="18"/>
      <c r="E64" s="89">
        <f t="shared" si="82"/>
        <v>504.17235557770675</v>
      </c>
      <c r="F64" s="90">
        <v>28728.85</v>
      </c>
      <c r="G64" s="91">
        <f t="shared" si="83"/>
        <v>447.29003092193705</v>
      </c>
      <c r="H64" s="92">
        <v>25487.57</v>
      </c>
      <c r="I64" s="89">
        <f t="shared" si="84"/>
        <v>497.1117296278487</v>
      </c>
      <c r="J64" s="20">
        <v>28326.52</v>
      </c>
      <c r="K64" s="91">
        <f t="shared" si="85"/>
        <v>593.3519590328208</v>
      </c>
      <c r="L64" s="22">
        <v>33810.5</v>
      </c>
      <c r="M64" s="89">
        <f t="shared" si="86"/>
        <v>486.1588355661944</v>
      </c>
      <c r="N64" s="20">
        <v>27702.4</v>
      </c>
      <c r="O64" s="93">
        <f t="shared" si="87"/>
        <v>652.3835513546336</v>
      </c>
      <c r="P64" s="34">
        <v>37174.25</v>
      </c>
      <c r="Q64" s="89">
        <f t="shared" si="88"/>
        <v>466.1536409615635</v>
      </c>
      <c r="R64" s="20">
        <v>26562.46</v>
      </c>
      <c r="S64" s="91">
        <f t="shared" si="89"/>
        <v>421.8799905935538</v>
      </c>
      <c r="T64" s="20">
        <v>24039.65</v>
      </c>
      <c r="U64" s="89">
        <f t="shared" si="90"/>
        <v>300.4043367928933</v>
      </c>
      <c r="V64" s="20">
        <v>17117.7</v>
      </c>
      <c r="W64" s="91">
        <f t="shared" si="91"/>
        <v>300.2200687232154</v>
      </c>
      <c r="X64" s="20">
        <v>17107.2</v>
      </c>
      <c r="Y64" s="89">
        <f t="shared" si="92"/>
        <v>455.0491206025742</v>
      </c>
      <c r="Z64" s="20">
        <v>25929.7</v>
      </c>
      <c r="AA64" s="91">
        <f t="shared" si="93"/>
        <v>349.520025551839</v>
      </c>
      <c r="AB64" s="20">
        <v>19916.42</v>
      </c>
      <c r="AC64" s="89">
        <f t="shared" si="94"/>
        <v>483.0838402167695</v>
      </c>
      <c r="AD64" s="20">
        <v>27527.18</v>
      </c>
      <c r="AE64" s="91">
        <f t="shared" si="95"/>
        <v>335.3399833632257</v>
      </c>
      <c r="AF64" s="20">
        <v>19108.41</v>
      </c>
      <c r="AG64" s="89">
        <f t="shared" si="96"/>
        <v>234.9019518375914</v>
      </c>
      <c r="AH64" s="20">
        <v>13385.23</v>
      </c>
      <c r="AI64" s="91">
        <f t="shared" si="97"/>
        <v>189.39581132353615</v>
      </c>
      <c r="AJ64" s="20">
        <v>10792.19</v>
      </c>
      <c r="AK64" s="89">
        <f t="shared" si="98"/>
        <v>565.029781229928</v>
      </c>
      <c r="AL64" s="20">
        <v>32196.64</v>
      </c>
      <c r="AM64" s="91">
        <f t="shared" si="99"/>
        <v>358.1300827275886</v>
      </c>
      <c r="AN64" s="20">
        <v>20407.04</v>
      </c>
      <c r="AO64" s="89">
        <f t="shared" si="100"/>
        <v>461.98918258684296</v>
      </c>
      <c r="AP64" s="20">
        <v>26325.16</v>
      </c>
      <c r="AQ64" s="91">
        <f t="shared" si="101"/>
        <v>380.03007956870744</v>
      </c>
      <c r="AR64" s="20">
        <v>21654.95</v>
      </c>
      <c r="AS64" s="89">
        <f t="shared" si="62"/>
        <v>492.8661933024699</v>
      </c>
      <c r="AT64" s="20">
        <v>28084.6</v>
      </c>
      <c r="AU64" s="91">
        <f t="shared" si="81"/>
        <v>401.290051981145</v>
      </c>
      <c r="AV64" s="20">
        <v>22866.39</v>
      </c>
      <c r="AW64" s="89">
        <f t="shared" si="63"/>
        <v>508.6737612798383</v>
      </c>
      <c r="AX64" s="20">
        <v>28985.35</v>
      </c>
      <c r="AY64" s="91">
        <v>421.72</v>
      </c>
      <c r="AZ64" s="20">
        <v>24030.53</v>
      </c>
      <c r="BA64" s="89">
        <f t="shared" si="64"/>
        <v>5455.594729582221</v>
      </c>
      <c r="BB64" s="20">
        <f t="shared" si="65"/>
        <v>310871.79</v>
      </c>
      <c r="BC64" s="27">
        <f t="shared" si="66"/>
        <v>2.7876733535300016</v>
      </c>
      <c r="BD64" s="26">
        <f t="shared" si="67"/>
        <v>4850.551635142203</v>
      </c>
      <c r="BE64" s="20">
        <f t="shared" si="68"/>
        <v>276395.1000000001</v>
      </c>
      <c r="BF64" s="94">
        <f t="shared" si="69"/>
        <v>605.0430944400177</v>
      </c>
      <c r="BG64" s="29">
        <f t="shared" si="70"/>
        <v>34476.689999999886</v>
      </c>
      <c r="BH64" s="30">
        <v>12</v>
      </c>
      <c r="BI64" s="30"/>
    </row>
    <row r="65" spans="1:61" ht="12.75">
      <c r="A65" s="15">
        <v>60</v>
      </c>
      <c r="B65" s="16" t="s">
        <v>84</v>
      </c>
      <c r="C65" s="88">
        <v>195</v>
      </c>
      <c r="D65" s="32"/>
      <c r="E65" s="89">
        <f t="shared" si="82"/>
        <v>666.7633050320977</v>
      </c>
      <c r="F65" s="90">
        <v>37993.64</v>
      </c>
      <c r="G65" s="91">
        <f t="shared" si="83"/>
        <v>544.5700587200915</v>
      </c>
      <c r="H65" s="92">
        <v>31030.8</v>
      </c>
      <c r="I65" s="89">
        <f t="shared" si="84"/>
        <v>674.0008283288466</v>
      </c>
      <c r="J65" s="20">
        <v>38406.05</v>
      </c>
      <c r="K65" s="91">
        <f t="shared" si="85"/>
        <v>514.6545763413839</v>
      </c>
      <c r="L65" s="22">
        <v>29326.15</v>
      </c>
      <c r="M65" s="89">
        <f t="shared" si="86"/>
        <v>662.8018925208224</v>
      </c>
      <c r="N65" s="20">
        <v>37767.91</v>
      </c>
      <c r="O65" s="91">
        <f t="shared" si="87"/>
        <v>666.4212683960957</v>
      </c>
      <c r="P65" s="20">
        <v>37974.15</v>
      </c>
      <c r="Q65" s="89">
        <f t="shared" si="88"/>
        <v>660.04576867864</v>
      </c>
      <c r="R65" s="20">
        <v>37610.86</v>
      </c>
      <c r="S65" s="91">
        <f t="shared" si="89"/>
        <v>646.4299377700405</v>
      </c>
      <c r="T65" s="20">
        <v>36835</v>
      </c>
      <c r="U65" s="89">
        <f t="shared" si="90"/>
        <v>401.00452421984414</v>
      </c>
      <c r="V65" s="20">
        <v>22850.12</v>
      </c>
      <c r="W65" s="91">
        <f t="shared" si="91"/>
        <v>460.7200143202615</v>
      </c>
      <c r="X65" s="20">
        <v>26252.84</v>
      </c>
      <c r="Y65" s="89">
        <f t="shared" si="92"/>
        <v>617.5135393157864</v>
      </c>
      <c r="Z65" s="20">
        <v>35187.28</v>
      </c>
      <c r="AA65" s="91">
        <f t="shared" si="93"/>
        <v>517.4099982099674</v>
      </c>
      <c r="AB65" s="20">
        <v>29483.16</v>
      </c>
      <c r="AC65" s="89">
        <f t="shared" si="94"/>
        <v>660.710537676678</v>
      </c>
      <c r="AD65" s="20">
        <v>37648.74</v>
      </c>
      <c r="AE65" s="91">
        <f t="shared" si="95"/>
        <v>473.5699920325997</v>
      </c>
      <c r="AF65" s="20">
        <v>26985.06</v>
      </c>
      <c r="AG65" s="89">
        <f t="shared" si="96"/>
        <v>327.5214014200926</v>
      </c>
      <c r="AH65" s="20">
        <v>18662.89</v>
      </c>
      <c r="AI65" s="91">
        <f t="shared" si="97"/>
        <v>305.61333188258794</v>
      </c>
      <c r="AJ65" s="20">
        <v>17414.52</v>
      </c>
      <c r="AK65" s="89">
        <f t="shared" si="98"/>
        <v>654.7572750788844</v>
      </c>
      <c r="AL65" s="20">
        <v>37309.51</v>
      </c>
      <c r="AM65" s="91">
        <f t="shared" si="99"/>
        <v>532.4699643046425</v>
      </c>
      <c r="AN65" s="20">
        <v>30341.31</v>
      </c>
      <c r="AO65" s="89">
        <f t="shared" si="100"/>
        <v>646.0254254837475</v>
      </c>
      <c r="AP65" s="20">
        <v>36811.95</v>
      </c>
      <c r="AQ65" s="91">
        <f t="shared" si="101"/>
        <v>585.2799646205307</v>
      </c>
      <c r="AR65" s="20">
        <v>33350.54</v>
      </c>
      <c r="AS65" s="89">
        <f t="shared" si="62"/>
        <v>663.2639666422145</v>
      </c>
      <c r="AT65" s="20">
        <v>37794.24</v>
      </c>
      <c r="AU65" s="91">
        <f t="shared" si="81"/>
        <v>640.8799590047419</v>
      </c>
      <c r="AV65" s="20">
        <v>36518.75</v>
      </c>
      <c r="AW65" s="89">
        <f t="shared" si="63"/>
        <v>629.1268150404863</v>
      </c>
      <c r="AX65" s="20">
        <v>35849.03</v>
      </c>
      <c r="AY65" s="91">
        <v>657.87</v>
      </c>
      <c r="AZ65" s="20">
        <v>37486.88</v>
      </c>
      <c r="BA65" s="89">
        <f t="shared" si="64"/>
        <v>7263.5352794381415</v>
      </c>
      <c r="BB65" s="20">
        <f t="shared" si="65"/>
        <v>413892.22000000003</v>
      </c>
      <c r="BC65" s="27">
        <f t="shared" si="66"/>
        <v>2.797388489573908</v>
      </c>
      <c r="BD65" s="26">
        <f t="shared" si="67"/>
        <v>6545.889065602943</v>
      </c>
      <c r="BE65" s="20">
        <f t="shared" si="68"/>
        <v>372999.16</v>
      </c>
      <c r="BF65" s="94">
        <f t="shared" si="69"/>
        <v>717.6462138351981</v>
      </c>
      <c r="BG65" s="29">
        <f t="shared" si="70"/>
        <v>40893.060000000056</v>
      </c>
      <c r="BH65" s="30">
        <v>12</v>
      </c>
      <c r="BI65" s="30"/>
    </row>
    <row r="66" spans="1:61" ht="12.75">
      <c r="A66" s="15">
        <v>61</v>
      </c>
      <c r="B66" s="16" t="s">
        <v>85</v>
      </c>
      <c r="C66" s="88">
        <v>180</v>
      </c>
      <c r="D66" s="32"/>
      <c r="E66" s="89">
        <f t="shared" si="82"/>
        <v>618.8662424406219</v>
      </c>
      <c r="F66" s="90">
        <v>35264.36</v>
      </c>
      <c r="G66" s="91">
        <f t="shared" si="83"/>
        <v>611.0199325403372</v>
      </c>
      <c r="H66" s="92">
        <v>34817.26</v>
      </c>
      <c r="I66" s="89">
        <f t="shared" si="84"/>
        <v>574.4158702191211</v>
      </c>
      <c r="J66" s="20">
        <v>32731.48</v>
      </c>
      <c r="K66" s="91">
        <f t="shared" si="85"/>
        <v>494.4480908073048</v>
      </c>
      <c r="L66" s="22">
        <v>28174.74</v>
      </c>
      <c r="M66" s="89">
        <f t="shared" si="86"/>
        <v>624.1803580767328</v>
      </c>
      <c r="N66" s="20">
        <v>35567.17</v>
      </c>
      <c r="O66" s="91">
        <f t="shared" si="87"/>
        <v>714.6833572589335</v>
      </c>
      <c r="P66" s="20">
        <v>40724.23</v>
      </c>
      <c r="Q66" s="89">
        <f t="shared" si="88"/>
        <v>561.366707498131</v>
      </c>
      <c r="R66" s="20">
        <v>31987.91</v>
      </c>
      <c r="S66" s="91">
        <f t="shared" si="89"/>
        <v>564.9099192379375</v>
      </c>
      <c r="T66" s="20">
        <v>32189.81</v>
      </c>
      <c r="U66" s="89">
        <f t="shared" si="90"/>
        <v>360.6770184373366</v>
      </c>
      <c r="V66" s="20">
        <v>20552.17</v>
      </c>
      <c r="W66" s="91">
        <f t="shared" si="91"/>
        <v>401.46993271583057</v>
      </c>
      <c r="X66" s="20">
        <v>22876.64</v>
      </c>
      <c r="Y66" s="89">
        <f t="shared" si="92"/>
        <v>553.172218692855</v>
      </c>
      <c r="Z66" s="20">
        <v>31520.97</v>
      </c>
      <c r="AA66" s="91">
        <f t="shared" si="93"/>
        <v>452.30001649637956</v>
      </c>
      <c r="AB66" s="20">
        <v>25773.05</v>
      </c>
      <c r="AC66" s="89">
        <f t="shared" si="94"/>
        <v>577.9373207773656</v>
      </c>
      <c r="AD66" s="20">
        <v>32932.14</v>
      </c>
      <c r="AE66" s="91">
        <f t="shared" si="95"/>
        <v>408.1799228531015</v>
      </c>
      <c r="AF66" s="20">
        <v>23258.99</v>
      </c>
      <c r="AG66" s="89">
        <f t="shared" si="96"/>
        <v>314.54471747317587</v>
      </c>
      <c r="AH66" s="20">
        <v>17923.45</v>
      </c>
      <c r="AI66" s="91">
        <f t="shared" si="97"/>
        <v>278.9183288816508</v>
      </c>
      <c r="AJ66" s="20">
        <v>15893.38</v>
      </c>
      <c r="AK66" s="89">
        <f t="shared" si="98"/>
        <v>600.1797052412859</v>
      </c>
      <c r="AL66" s="20">
        <v>34199.56</v>
      </c>
      <c r="AM66" s="91">
        <f t="shared" si="99"/>
        <v>508.2999603384917</v>
      </c>
      <c r="AN66" s="20">
        <v>28964.05</v>
      </c>
      <c r="AO66" s="89">
        <f t="shared" si="100"/>
        <v>593.8700155487152</v>
      </c>
      <c r="AP66" s="20">
        <v>33840.02</v>
      </c>
      <c r="AQ66" s="91">
        <f t="shared" si="101"/>
        <v>530.6999378753366</v>
      </c>
      <c r="AR66" s="20">
        <v>30240.45</v>
      </c>
      <c r="AS66" s="89">
        <f t="shared" si="62"/>
        <v>591.6635370343722</v>
      </c>
      <c r="AT66" s="20">
        <v>33714.29</v>
      </c>
      <c r="AU66" s="91">
        <f t="shared" si="81"/>
        <v>552.9600471726259</v>
      </c>
      <c r="AV66" s="20">
        <v>31508.88</v>
      </c>
      <c r="AW66" s="89">
        <f t="shared" si="63"/>
        <v>601.6510419043141</v>
      </c>
      <c r="AX66" s="20">
        <v>34283.4</v>
      </c>
      <c r="AY66" s="91">
        <v>522.45</v>
      </c>
      <c r="AZ66" s="20">
        <v>29770.35</v>
      </c>
      <c r="BA66" s="89">
        <f t="shared" si="64"/>
        <v>6572.524753344026</v>
      </c>
      <c r="BB66" s="20">
        <f t="shared" si="65"/>
        <v>374516.9199999999</v>
      </c>
      <c r="BC66" s="27">
        <f t="shared" si="66"/>
        <v>2.796453447304597</v>
      </c>
      <c r="BD66" s="26">
        <f t="shared" si="67"/>
        <v>6040.33944617793</v>
      </c>
      <c r="BE66" s="20">
        <f t="shared" si="68"/>
        <v>344191.82999999996</v>
      </c>
      <c r="BF66" s="94">
        <f t="shared" si="69"/>
        <v>532.1853071660962</v>
      </c>
      <c r="BG66" s="29">
        <f t="shared" si="70"/>
        <v>30325.089999999967</v>
      </c>
      <c r="BH66" s="30">
        <v>12</v>
      </c>
      <c r="BI66" s="30"/>
    </row>
    <row r="67" spans="1:61" ht="12.75">
      <c r="A67" s="15">
        <v>62</v>
      </c>
      <c r="B67" s="16" t="s">
        <v>86</v>
      </c>
      <c r="C67" s="88">
        <v>192</v>
      </c>
      <c r="D67" s="32"/>
      <c r="E67" s="89">
        <f t="shared" si="82"/>
        <v>625.3377370477098</v>
      </c>
      <c r="F67" s="90">
        <v>35633.12</v>
      </c>
      <c r="G67" s="91">
        <f t="shared" si="83"/>
        <v>696.5799846267784</v>
      </c>
      <c r="H67" s="92">
        <v>39692.66</v>
      </c>
      <c r="I67" s="89">
        <f t="shared" si="84"/>
        <v>629.8437055782332</v>
      </c>
      <c r="J67" s="20">
        <v>35889.88</v>
      </c>
      <c r="K67" s="91">
        <f t="shared" si="85"/>
        <v>629.1192688242995</v>
      </c>
      <c r="L67" s="22">
        <v>35848.6</v>
      </c>
      <c r="M67" s="89">
        <f t="shared" si="86"/>
        <v>603.3417453169586</v>
      </c>
      <c r="N67" s="20">
        <v>34379.74</v>
      </c>
      <c r="O67" s="91">
        <f t="shared" si="87"/>
        <v>781.9099648662213</v>
      </c>
      <c r="P67" s="20">
        <v>44554.95</v>
      </c>
      <c r="Q67" s="89">
        <f t="shared" si="88"/>
        <v>578.9344742744225</v>
      </c>
      <c r="R67" s="20">
        <v>32988.96</v>
      </c>
      <c r="S67" s="91">
        <f t="shared" si="89"/>
        <v>682.0099961040465</v>
      </c>
      <c r="T67" s="20">
        <v>38862.43</v>
      </c>
      <c r="U67" s="89">
        <f t="shared" si="90"/>
        <v>379.0789053423701</v>
      </c>
      <c r="V67" s="20">
        <v>21600.75</v>
      </c>
      <c r="W67" s="91">
        <f t="shared" si="91"/>
        <v>384.8199964199347</v>
      </c>
      <c r="X67" s="20">
        <v>21927.89</v>
      </c>
      <c r="Y67" s="89">
        <f t="shared" si="92"/>
        <v>576.2067803629906</v>
      </c>
      <c r="Z67" s="20">
        <v>32833.53</v>
      </c>
      <c r="AA67" s="91">
        <f t="shared" si="93"/>
        <v>416.1699618477349</v>
      </c>
      <c r="AB67" s="20">
        <v>23714.28</v>
      </c>
      <c r="AC67" s="89">
        <f t="shared" si="94"/>
        <v>603.5851546623331</v>
      </c>
      <c r="AD67" s="20">
        <v>34393.61</v>
      </c>
      <c r="AE67" s="91">
        <f t="shared" si="95"/>
        <v>398.33000480851916</v>
      </c>
      <c r="AF67" s="20">
        <v>22697.72</v>
      </c>
      <c r="AG67" s="89">
        <f t="shared" si="96"/>
        <v>272.9371628333058</v>
      </c>
      <c r="AH67" s="20">
        <v>15552.56</v>
      </c>
      <c r="AI67" s="91">
        <f t="shared" si="97"/>
        <v>235.86225172071283</v>
      </c>
      <c r="AJ67" s="20">
        <v>13439.95</v>
      </c>
      <c r="AK67" s="89">
        <f t="shared" si="98"/>
        <v>605.0242005398178</v>
      </c>
      <c r="AL67" s="20">
        <v>34475.61</v>
      </c>
      <c r="AM67" s="91">
        <f t="shared" si="99"/>
        <v>472.45999627954</v>
      </c>
      <c r="AN67" s="20">
        <v>26921.81</v>
      </c>
      <c r="AO67" s="89">
        <f t="shared" si="100"/>
        <v>593.0890699200803</v>
      </c>
      <c r="AP67" s="20">
        <v>33795.52</v>
      </c>
      <c r="AQ67" s="91">
        <f t="shared" si="101"/>
        <v>520.9300448210143</v>
      </c>
      <c r="AR67" s="20">
        <v>29683.74</v>
      </c>
      <c r="AS67" s="89">
        <f t="shared" si="62"/>
        <v>598.0137657022719</v>
      </c>
      <c r="AT67" s="20">
        <v>34076.14</v>
      </c>
      <c r="AU67" s="91">
        <f t="shared" si="81"/>
        <v>533.0899824857588</v>
      </c>
      <c r="AV67" s="20">
        <v>30376.64</v>
      </c>
      <c r="AW67" s="89">
        <f t="shared" si="63"/>
        <v>618.0766976354021</v>
      </c>
      <c r="AX67" s="20">
        <v>35219.37</v>
      </c>
      <c r="AY67" s="91">
        <v>547.23</v>
      </c>
      <c r="AZ67" s="20">
        <v>31182.37</v>
      </c>
      <c r="BA67" s="89">
        <f t="shared" si="64"/>
        <v>6683.4693992158955</v>
      </c>
      <c r="BB67" s="20">
        <f t="shared" si="65"/>
        <v>380838.79</v>
      </c>
      <c r="BC67" s="27">
        <f t="shared" si="66"/>
        <v>2.7337289291686466</v>
      </c>
      <c r="BD67" s="26">
        <f t="shared" si="67"/>
        <v>6298.5114528045615</v>
      </c>
      <c r="BE67" s="20">
        <f t="shared" si="68"/>
        <v>358903.04000000004</v>
      </c>
      <c r="BF67" s="94">
        <f t="shared" si="69"/>
        <v>384.957946411334</v>
      </c>
      <c r="BG67" s="29">
        <f t="shared" si="70"/>
        <v>21935.74999999994</v>
      </c>
      <c r="BH67" s="30">
        <v>12</v>
      </c>
      <c r="BI67" s="30"/>
    </row>
    <row r="68" spans="1:61" ht="12.75">
      <c r="A68" s="15">
        <v>63</v>
      </c>
      <c r="B68" s="16" t="s">
        <v>87</v>
      </c>
      <c r="C68" s="88">
        <v>202</v>
      </c>
      <c r="D68" s="32"/>
      <c r="E68" s="89">
        <f t="shared" si="82"/>
        <v>740.6600657749262</v>
      </c>
      <c r="F68" s="90">
        <v>42204.44</v>
      </c>
      <c r="G68" s="91">
        <f t="shared" si="83"/>
        <v>679.0899614265508</v>
      </c>
      <c r="H68" s="92">
        <v>38696.04</v>
      </c>
      <c r="I68" s="89">
        <f t="shared" si="84"/>
        <v>703.1448417225029</v>
      </c>
      <c r="J68" s="20">
        <v>40066.74</v>
      </c>
      <c r="K68" s="91">
        <f t="shared" si="85"/>
        <v>632.4983942353929</v>
      </c>
      <c r="L68" s="22">
        <v>36041.15</v>
      </c>
      <c r="M68" s="89">
        <f t="shared" si="86"/>
        <v>702.0608189925978</v>
      </c>
      <c r="N68" s="20">
        <v>40004.97</v>
      </c>
      <c r="O68" s="91">
        <f t="shared" si="87"/>
        <v>759.3369508372791</v>
      </c>
      <c r="P68" s="20">
        <v>43268.69</v>
      </c>
      <c r="Q68" s="89">
        <f t="shared" si="88"/>
        <v>649.8001130177495</v>
      </c>
      <c r="R68" s="20">
        <v>37027.04</v>
      </c>
      <c r="S68" s="91">
        <f t="shared" si="89"/>
        <v>646.4299377700405</v>
      </c>
      <c r="T68" s="20">
        <v>36835</v>
      </c>
      <c r="U68" s="89">
        <f t="shared" si="90"/>
        <v>419.2023123010344</v>
      </c>
      <c r="V68" s="20">
        <v>23887.07</v>
      </c>
      <c r="W68" s="91">
        <f t="shared" si="91"/>
        <v>436.1200515248622</v>
      </c>
      <c r="X68" s="20">
        <v>24851.08</v>
      </c>
      <c r="Y68" s="89">
        <f t="shared" si="92"/>
        <v>667.5777699000741</v>
      </c>
      <c r="Z68" s="20">
        <v>38040.05</v>
      </c>
      <c r="AA68" s="91">
        <f t="shared" si="93"/>
        <v>435.629898459519</v>
      </c>
      <c r="AB68" s="20">
        <v>24823.15</v>
      </c>
      <c r="AC68" s="89">
        <f t="shared" si="94"/>
        <v>660.6012052886692</v>
      </c>
      <c r="AD68" s="20">
        <v>37642.51</v>
      </c>
      <c r="AE68" s="91">
        <f t="shared" si="95"/>
        <v>383.8800537711777</v>
      </c>
      <c r="AF68" s="20">
        <v>21874.33</v>
      </c>
      <c r="AG68" s="89">
        <f t="shared" si="96"/>
        <v>345.8367700790774</v>
      </c>
      <c r="AH68" s="20">
        <v>19706.54</v>
      </c>
      <c r="AI68" s="91">
        <f t="shared" si="97"/>
        <v>245.72673571746967</v>
      </c>
      <c r="AJ68" s="20">
        <v>14002.05</v>
      </c>
      <c r="AK68" s="89">
        <f t="shared" si="98"/>
        <v>572.8157214007181</v>
      </c>
      <c r="AL68" s="20">
        <v>32640.3</v>
      </c>
      <c r="AM68" s="91">
        <f t="shared" si="99"/>
        <v>499.9199750097399</v>
      </c>
      <c r="AN68" s="20">
        <v>28486.54</v>
      </c>
      <c r="AO68" s="89">
        <f t="shared" si="100"/>
        <v>563.6897136298704</v>
      </c>
      <c r="AP68" s="20">
        <v>32120.28</v>
      </c>
      <c r="AQ68" s="91">
        <f t="shared" si="101"/>
        <v>565.7500061422691</v>
      </c>
      <c r="AR68" s="20">
        <v>32237.68</v>
      </c>
      <c r="AS68" s="89">
        <f t="shared" si="62"/>
        <v>599.5928553127118</v>
      </c>
      <c r="AT68" s="20">
        <v>34166.12</v>
      </c>
      <c r="AU68" s="91">
        <f t="shared" si="81"/>
        <v>627.9999719210562</v>
      </c>
      <c r="AV68" s="20">
        <v>35784.82</v>
      </c>
      <c r="AW68" s="89">
        <f t="shared" si="63"/>
        <v>587.0405144062532</v>
      </c>
      <c r="AX68" s="20">
        <v>33450.86</v>
      </c>
      <c r="AY68" s="91">
        <v>666.99</v>
      </c>
      <c r="AZ68" s="20">
        <v>38006.56</v>
      </c>
      <c r="BA68" s="89">
        <f t="shared" si="64"/>
        <v>7212.022701826185</v>
      </c>
      <c r="BB68" s="20">
        <f t="shared" si="65"/>
        <v>410956.92</v>
      </c>
      <c r="BC68" s="27">
        <f t="shared" si="66"/>
        <v>2.7142623501713516</v>
      </c>
      <c r="BD68" s="26">
        <f t="shared" si="67"/>
        <v>6579.371936815357</v>
      </c>
      <c r="BE68" s="20">
        <f t="shared" si="68"/>
        <v>374907.08999999997</v>
      </c>
      <c r="BF68" s="94">
        <f t="shared" si="69"/>
        <v>632.6507650108279</v>
      </c>
      <c r="BG68" s="29">
        <f t="shared" si="70"/>
        <v>36049.830000000016</v>
      </c>
      <c r="BH68" s="30">
        <v>12</v>
      </c>
      <c r="BI68" s="30"/>
    </row>
    <row r="69" spans="1:61" ht="12.75">
      <c r="A69" s="15">
        <v>64</v>
      </c>
      <c r="B69" s="16" t="s">
        <v>88</v>
      </c>
      <c r="C69" s="88">
        <v>195</v>
      </c>
      <c r="D69" s="32"/>
      <c r="E69" s="89"/>
      <c r="F69" s="90"/>
      <c r="G69" s="91"/>
      <c r="H69" s="92"/>
      <c r="I69" s="89"/>
      <c r="J69" s="20"/>
      <c r="K69" s="91"/>
      <c r="L69" s="22"/>
      <c r="M69" s="89"/>
      <c r="N69" s="20"/>
      <c r="O69" s="91"/>
      <c r="P69" s="20"/>
      <c r="Q69" s="89"/>
      <c r="R69" s="20"/>
      <c r="S69" s="91"/>
      <c r="T69" s="20"/>
      <c r="U69" s="89"/>
      <c r="V69" s="20"/>
      <c r="W69" s="91"/>
      <c r="X69" s="20"/>
      <c r="Y69" s="89"/>
      <c r="Z69" s="20"/>
      <c r="AA69" s="91"/>
      <c r="AB69" s="20"/>
      <c r="AC69" s="89"/>
      <c r="AD69" s="20"/>
      <c r="AE69" s="91"/>
      <c r="AF69" s="20"/>
      <c r="AG69" s="89">
        <f t="shared" si="96"/>
        <v>349.6025074496948</v>
      </c>
      <c r="AH69" s="20">
        <v>19921.12</v>
      </c>
      <c r="AI69" s="93">
        <f t="shared" si="97"/>
        <v>498.37001730364926</v>
      </c>
      <c r="AJ69" s="34">
        <v>28398.22</v>
      </c>
      <c r="AK69" s="89">
        <f t="shared" si="98"/>
        <v>670.4542822144459</v>
      </c>
      <c r="AL69" s="20">
        <v>38203.96</v>
      </c>
      <c r="AM69" s="93">
        <f t="shared" si="99"/>
        <v>653.2999778878317</v>
      </c>
      <c r="AN69" s="34">
        <v>37226.47</v>
      </c>
      <c r="AO69" s="89">
        <f t="shared" si="100"/>
        <v>630.6839679759645</v>
      </c>
      <c r="AP69" s="20">
        <v>35937.76</v>
      </c>
      <c r="AQ69" s="93">
        <f t="shared" si="101"/>
        <v>906.8600369940087</v>
      </c>
      <c r="AR69" s="34">
        <v>51674.88</v>
      </c>
      <c r="AS69" s="89">
        <f t="shared" si="62"/>
        <v>649.4391230945805</v>
      </c>
      <c r="AT69" s="20">
        <v>37006.47</v>
      </c>
      <c r="AU69" s="91">
        <f t="shared" si="81"/>
        <v>501.359898354223</v>
      </c>
      <c r="AV69" s="20">
        <v>28568.59</v>
      </c>
      <c r="AW69" s="89">
        <f t="shared" si="63"/>
        <v>686.152166817006</v>
      </c>
      <c r="AX69" s="20">
        <v>39098.46</v>
      </c>
      <c r="AY69" s="91">
        <v>750.64</v>
      </c>
      <c r="AZ69" s="20">
        <v>42773.12</v>
      </c>
      <c r="BA69" s="89">
        <f t="shared" si="64"/>
        <v>2986.332047551692</v>
      </c>
      <c r="BB69" s="20">
        <f t="shared" si="65"/>
        <v>170167.77</v>
      </c>
      <c r="BC69" s="27">
        <f t="shared" si="66"/>
        <v>3.395415313374064</v>
      </c>
      <c r="BD69" s="26">
        <f t="shared" si="67"/>
        <v>3310.5299305397125</v>
      </c>
      <c r="BE69" s="20">
        <f t="shared" si="68"/>
        <v>188641.28</v>
      </c>
      <c r="BF69" s="94">
        <f t="shared" si="69"/>
        <v>-324.1978829880204</v>
      </c>
      <c r="BG69" s="29">
        <f t="shared" si="70"/>
        <v>-18473.51000000001</v>
      </c>
      <c r="BH69" s="43">
        <v>5</v>
      </c>
      <c r="BI69" s="44">
        <v>40391</v>
      </c>
    </row>
    <row r="70" spans="1:61" ht="12.75">
      <c r="A70" s="15">
        <v>65</v>
      </c>
      <c r="B70" s="16" t="s">
        <v>89</v>
      </c>
      <c r="C70" s="88">
        <v>146</v>
      </c>
      <c r="D70" s="32"/>
      <c r="E70" s="89">
        <f>F70/1.18/48.29</f>
        <v>475.81139373348174</v>
      </c>
      <c r="F70" s="90">
        <v>27112.78</v>
      </c>
      <c r="G70" s="91">
        <f>H70/1.18/48.29</f>
        <v>540.1100694602876</v>
      </c>
      <c r="H70" s="92">
        <v>30776.66</v>
      </c>
      <c r="I70" s="89">
        <f>J70/1.18/48.29</f>
        <v>453.37614202329854</v>
      </c>
      <c r="J70" s="20">
        <v>25834.37</v>
      </c>
      <c r="K70" s="91">
        <f>L70/1.18/48.29</f>
        <v>515.672789046404</v>
      </c>
      <c r="L70" s="22">
        <v>29384.17</v>
      </c>
      <c r="M70" s="89">
        <f>N70/1.18/48.29</f>
        <v>464.70248603950006</v>
      </c>
      <c r="N70" s="20">
        <v>26479.77</v>
      </c>
      <c r="O70" s="91">
        <f>P70/1.18/48.29</f>
        <v>615.9209367135702</v>
      </c>
      <c r="P70" s="20">
        <v>35096.53</v>
      </c>
      <c r="Q70" s="89">
        <f>R70/1.18/48.29</f>
        <v>461.9805834102579</v>
      </c>
      <c r="R70" s="20">
        <v>26324.67</v>
      </c>
      <c r="S70" s="91">
        <f>T70/1.18/48.29</f>
        <v>506.31319956056456</v>
      </c>
      <c r="T70" s="20">
        <v>28850.84</v>
      </c>
      <c r="U70" s="89">
        <f>V70/1.18/48.29</f>
        <v>244.68711281768694</v>
      </c>
      <c r="V70" s="20">
        <v>13942.81</v>
      </c>
      <c r="W70" s="91">
        <f>X70/1.18/48.29</f>
        <v>393.61923548055364</v>
      </c>
      <c r="X70" s="20">
        <v>22429.29</v>
      </c>
      <c r="Y70" s="89">
        <f>Z70/1.18/48.29</f>
        <v>426.38666109767615</v>
      </c>
      <c r="Z70" s="20">
        <v>24296.45</v>
      </c>
      <c r="AA70" s="91">
        <f>AB70/1.18/48.29</f>
        <v>424.69034189624136</v>
      </c>
      <c r="AB70" s="20">
        <v>24199.79</v>
      </c>
      <c r="AC70" s="89">
        <f>AD70/1.18/48.29</f>
        <v>448.676779766313</v>
      </c>
      <c r="AD70" s="20">
        <v>25566.59</v>
      </c>
      <c r="AE70" s="91">
        <f>AF70/1.18/48.29</f>
        <v>404.80992309879224</v>
      </c>
      <c r="AF70" s="20">
        <v>23066.96</v>
      </c>
      <c r="AG70" s="89">
        <f t="shared" si="96"/>
        <v>253.45564053335954</v>
      </c>
      <c r="AH70" s="20">
        <v>14442.46</v>
      </c>
      <c r="AI70" s="91">
        <f t="shared" si="97"/>
        <v>225.59237797066456</v>
      </c>
      <c r="AJ70" s="20">
        <v>12854.75</v>
      </c>
      <c r="AK70" s="89">
        <f t="shared" si="98"/>
        <v>480.3533384109424</v>
      </c>
      <c r="AL70" s="20">
        <v>27371.59</v>
      </c>
      <c r="AM70" s="91">
        <f t="shared" si="99"/>
        <v>485.149924011358</v>
      </c>
      <c r="AN70" s="20">
        <v>27644.91</v>
      </c>
      <c r="AO70" s="89">
        <f t="shared" si="100"/>
        <v>451.1963385057088</v>
      </c>
      <c r="AP70" s="20">
        <v>25710.16</v>
      </c>
      <c r="AQ70" s="91">
        <f t="shared" si="101"/>
        <v>509.56000294828914</v>
      </c>
      <c r="AR70" s="20">
        <v>29035.85</v>
      </c>
      <c r="AS70" s="89">
        <f aca="true" t="shared" si="102" ref="AS70:AS101">AT70/1.18/48.29</f>
        <v>447.3258315754745</v>
      </c>
      <c r="AT70" s="20">
        <v>25489.61</v>
      </c>
      <c r="AU70" s="91">
        <f t="shared" si="81"/>
        <v>517.6000575618351</v>
      </c>
      <c r="AV70" s="20">
        <v>29493.99</v>
      </c>
      <c r="AW70" s="89">
        <f aca="true" t="shared" si="103" ref="AW70:AW101">AX70/1.18/48.29</f>
        <v>465.4850111087323</v>
      </c>
      <c r="AX70" s="20">
        <v>26524.36</v>
      </c>
      <c r="AY70" s="91">
        <v>522.84</v>
      </c>
      <c r="AZ70" s="20">
        <v>29792.57</v>
      </c>
      <c r="BA70" s="89">
        <f aca="true" t="shared" si="104" ref="BA70:BA101">BB70/1.18/48.29</f>
        <v>5073.437319022432</v>
      </c>
      <c r="BB70" s="20">
        <f aca="true" t="shared" si="105" ref="BB70:BB101">AX70+AT70+AP70+AL70+AH70+AD70+Z70+V70+R70+N70+J70+F70</f>
        <v>289095.62</v>
      </c>
      <c r="BC70" s="27">
        <f aca="true" t="shared" si="106" ref="BC70:BC101">BD70/C70/BH70</f>
        <v>3.2316660146966676</v>
      </c>
      <c r="BD70" s="26">
        <f aca="true" t="shared" si="107" ref="BD70:BD101">G70+K70+O70+S70+W70+AA70+AE70+AI70+AM70+AQ70+AU70+AY70</f>
        <v>5661.878857748561</v>
      </c>
      <c r="BE70" s="20">
        <f aca="true" t="shared" si="108" ref="BE70:BE101">H70+L70+P70+T70+X70+AB70+AF70+AJ70+AN70+AR70+AV70+AZ70</f>
        <v>322626.31</v>
      </c>
      <c r="BF70" s="94">
        <f aca="true" t="shared" si="109" ref="BF70:BF101">BA70-BD70</f>
        <v>-588.4415387261288</v>
      </c>
      <c r="BG70" s="29">
        <f aca="true" t="shared" si="110" ref="BG70:BG101">BB70-BE70</f>
        <v>-33530.69</v>
      </c>
      <c r="BH70" s="30">
        <v>12</v>
      </c>
      <c r="BI70" s="30"/>
    </row>
    <row r="71" spans="1:61" ht="12.75">
      <c r="A71" s="15">
        <v>66</v>
      </c>
      <c r="B71" s="16" t="s">
        <v>90</v>
      </c>
      <c r="C71" s="88">
        <v>120</v>
      </c>
      <c r="D71" s="32"/>
      <c r="E71" s="89">
        <f>F71/1.18/48.29</f>
        <v>383.2953097633998</v>
      </c>
      <c r="F71" s="90">
        <v>21841.01</v>
      </c>
      <c r="G71" s="91">
        <f>H71/1.18/48.29</f>
        <v>315.8700436276592</v>
      </c>
      <c r="H71" s="92">
        <v>17998.97</v>
      </c>
      <c r="I71" s="89">
        <f>J71/1.18/48.29</f>
        <v>379.9451407632559</v>
      </c>
      <c r="J71" s="20">
        <v>21650.11</v>
      </c>
      <c r="K71" s="91">
        <f>L71/1.18/48.29</f>
        <v>279.6711955663348</v>
      </c>
      <c r="L71" s="22">
        <v>15936.28</v>
      </c>
      <c r="M71" s="89">
        <f>N71/1.18/48.29</f>
        <v>400.3285236442257</v>
      </c>
      <c r="N71" s="20">
        <v>22811.6</v>
      </c>
      <c r="O71" s="91">
        <f>P71/1.18/48.29</f>
        <v>456.93058534068535</v>
      </c>
      <c r="P71" s="20">
        <v>26036.91</v>
      </c>
      <c r="Q71" s="89">
        <f>R71/1.18/48.29</f>
        <v>377.3925892647178</v>
      </c>
      <c r="R71" s="20">
        <v>21504.66</v>
      </c>
      <c r="S71" s="91">
        <f>T71/1.18/48.29</f>
        <v>437.57998111691023</v>
      </c>
      <c r="T71" s="20">
        <v>24934.27</v>
      </c>
      <c r="U71" s="89">
        <f>V71/1.18/48.29</f>
        <v>224.69121936323975</v>
      </c>
      <c r="V71" s="20">
        <v>12803.4</v>
      </c>
      <c r="W71" s="91">
        <f>X71/1.18/48.29</f>
        <v>293.53201526090606</v>
      </c>
      <c r="X71" s="20">
        <v>16726.1</v>
      </c>
      <c r="Y71" s="89">
        <f>Z71/1.18/48.29</f>
        <v>353.0398966694863</v>
      </c>
      <c r="Z71" s="20">
        <v>20116.99</v>
      </c>
      <c r="AA71" s="91">
        <f>AB71/1.18/48.29</f>
        <v>265.2666973195138</v>
      </c>
      <c r="AB71" s="20">
        <v>15115.48</v>
      </c>
      <c r="AC71" s="89">
        <f>AD71/1.18/48.29</f>
        <v>363.9411956716308</v>
      </c>
      <c r="AD71" s="20">
        <v>20738.17</v>
      </c>
      <c r="AE71" s="91">
        <f>AF71/1.18/48.29</f>
        <v>231.13007219798462</v>
      </c>
      <c r="AF71" s="20">
        <v>13170.3</v>
      </c>
      <c r="AG71" s="89">
        <f t="shared" si="96"/>
        <v>180.16871935446508</v>
      </c>
      <c r="AH71" s="20">
        <v>10266.41</v>
      </c>
      <c r="AI71" s="91">
        <f t="shared" si="97"/>
        <v>139.60710537676678</v>
      </c>
      <c r="AJ71" s="20">
        <v>7955.12</v>
      </c>
      <c r="AK71" s="89">
        <f t="shared" si="98"/>
        <v>365.1192828637715</v>
      </c>
      <c r="AL71" s="20">
        <v>20805.3</v>
      </c>
      <c r="AM71" s="91">
        <f t="shared" si="99"/>
        <v>314.770050998382</v>
      </c>
      <c r="AN71" s="20">
        <v>17936.29</v>
      </c>
      <c r="AO71" s="89">
        <f t="shared" si="100"/>
        <v>355.849545998575</v>
      </c>
      <c r="AP71" s="20">
        <v>20277.09</v>
      </c>
      <c r="AQ71" s="91">
        <f t="shared" si="101"/>
        <v>385.9399952967769</v>
      </c>
      <c r="AR71" s="20">
        <v>21991.71</v>
      </c>
      <c r="AS71" s="89">
        <f t="shared" si="102"/>
        <v>377.26483006974115</v>
      </c>
      <c r="AT71" s="20">
        <v>21497.38</v>
      </c>
      <c r="AU71" s="91">
        <f t="shared" si="81"/>
        <v>366.46005243742786</v>
      </c>
      <c r="AV71" s="20">
        <v>20881.7</v>
      </c>
      <c r="AW71" s="89">
        <f t="shared" si="103"/>
        <v>349.83731761848435</v>
      </c>
      <c r="AX71" s="20">
        <v>19934.5</v>
      </c>
      <c r="AY71" s="91">
        <v>457.27</v>
      </c>
      <c r="AZ71" s="20">
        <v>26056.25</v>
      </c>
      <c r="BA71" s="89">
        <f t="shared" si="104"/>
        <v>4110.873571044994</v>
      </c>
      <c r="BB71" s="20">
        <f t="shared" si="105"/>
        <v>234246.62</v>
      </c>
      <c r="BC71" s="27">
        <f t="shared" si="106"/>
        <v>2.738908190652325</v>
      </c>
      <c r="BD71" s="26">
        <f t="shared" si="107"/>
        <v>3944.0277945393477</v>
      </c>
      <c r="BE71" s="20">
        <f t="shared" si="108"/>
        <v>224739.38</v>
      </c>
      <c r="BF71" s="94">
        <f t="shared" si="109"/>
        <v>166.84577650564597</v>
      </c>
      <c r="BG71" s="29">
        <f t="shared" si="110"/>
        <v>9507.23999999999</v>
      </c>
      <c r="BH71" s="30">
        <v>12</v>
      </c>
      <c r="BI71" s="30"/>
    </row>
    <row r="72" spans="1:61" ht="12.75">
      <c r="A72" s="15">
        <v>67</v>
      </c>
      <c r="B72" s="16" t="s">
        <v>91</v>
      </c>
      <c r="C72" s="88">
        <v>247</v>
      </c>
      <c r="D72" s="32"/>
      <c r="E72" s="89"/>
      <c r="F72" s="90"/>
      <c r="G72" s="91"/>
      <c r="H72" s="92"/>
      <c r="I72" s="89"/>
      <c r="J72" s="20"/>
      <c r="K72" s="91"/>
      <c r="L72" s="22"/>
      <c r="M72" s="89"/>
      <c r="N72" s="20"/>
      <c r="O72" s="91"/>
      <c r="P72" s="20"/>
      <c r="Q72" s="89"/>
      <c r="R72" s="20"/>
      <c r="S72" s="91"/>
      <c r="T72" s="20"/>
      <c r="U72" s="89"/>
      <c r="V72" s="20"/>
      <c r="W72" s="91"/>
      <c r="X72" s="20"/>
      <c r="Y72" s="89"/>
      <c r="Z72" s="20"/>
      <c r="AA72" s="91"/>
      <c r="AB72" s="20"/>
      <c r="AC72" s="89"/>
      <c r="AD72" s="20"/>
      <c r="AE72" s="91"/>
      <c r="AF72" s="20"/>
      <c r="AG72" s="89">
        <f t="shared" si="96"/>
        <v>422.6805914829544</v>
      </c>
      <c r="AH72" s="20">
        <v>24085.27</v>
      </c>
      <c r="AI72" s="93">
        <f t="shared" si="97"/>
        <v>596.1000101786171</v>
      </c>
      <c r="AJ72" s="34">
        <v>33967.09</v>
      </c>
      <c r="AK72" s="89">
        <f t="shared" si="98"/>
        <v>821.2599724124376</v>
      </c>
      <c r="AL72" s="20">
        <v>46797.2</v>
      </c>
      <c r="AM72" s="93">
        <f t="shared" si="99"/>
        <v>781.3999810467128</v>
      </c>
      <c r="AN72" s="34">
        <v>44525.89</v>
      </c>
      <c r="AO72" s="89">
        <f t="shared" si="100"/>
        <v>827.5391262534616</v>
      </c>
      <c r="AP72" s="20">
        <v>47155</v>
      </c>
      <c r="AQ72" s="93">
        <f t="shared" si="101"/>
        <v>1084.6799526869795</v>
      </c>
      <c r="AR72" s="34">
        <v>61807.45</v>
      </c>
      <c r="AS72" s="89">
        <f t="shared" si="102"/>
        <v>838.5764326403685</v>
      </c>
      <c r="AT72" s="20">
        <v>47783.93</v>
      </c>
      <c r="AU72" s="91">
        <f t="shared" si="81"/>
        <v>749.7299156578722</v>
      </c>
      <c r="AV72" s="20">
        <v>42721.26</v>
      </c>
      <c r="AW72" s="89">
        <f t="shared" si="103"/>
        <v>833.4923888512554</v>
      </c>
      <c r="AX72" s="20">
        <v>47494.23</v>
      </c>
      <c r="AY72" s="93">
        <v>1071.67</v>
      </c>
      <c r="AZ72" s="34">
        <v>61066.11</v>
      </c>
      <c r="BA72" s="89">
        <f t="shared" si="104"/>
        <v>3743.548511640477</v>
      </c>
      <c r="BB72" s="20">
        <f t="shared" si="105"/>
        <v>213315.62999999998</v>
      </c>
      <c r="BC72" s="27">
        <f t="shared" si="106"/>
        <v>3.468485716251159</v>
      </c>
      <c r="BD72" s="26">
        <f t="shared" si="107"/>
        <v>4283.579859570182</v>
      </c>
      <c r="BE72" s="20">
        <f t="shared" si="108"/>
        <v>244087.8</v>
      </c>
      <c r="BF72" s="94">
        <f t="shared" si="109"/>
        <v>-540.0313479297047</v>
      </c>
      <c r="BG72" s="29">
        <f t="shared" si="110"/>
        <v>-30772.170000000013</v>
      </c>
      <c r="BH72" s="43">
        <v>5</v>
      </c>
      <c r="BI72" s="44">
        <v>40391</v>
      </c>
    </row>
    <row r="73" spans="1:61" ht="12.75">
      <c r="A73" s="15">
        <v>68</v>
      </c>
      <c r="B73" s="16" t="s">
        <v>92</v>
      </c>
      <c r="C73" s="88">
        <v>319</v>
      </c>
      <c r="D73" s="32"/>
      <c r="E73" s="89">
        <f aca="true" t="shared" si="111" ref="E73:E85">F73/1.18/48.29</f>
        <v>1029.117864877102</v>
      </c>
      <c r="F73" s="90">
        <v>58641.4</v>
      </c>
      <c r="G73" s="91">
        <f aca="true" t="shared" si="112" ref="G73:G85">H73/1.18/48.29</f>
        <v>985.100083885845</v>
      </c>
      <c r="H73" s="92">
        <v>56133.17</v>
      </c>
      <c r="I73" s="89">
        <f aca="true" t="shared" si="113" ref="I73:I85">J73/1.18/48.29</f>
        <v>1029.641361688387</v>
      </c>
      <c r="J73" s="20">
        <v>58671.23</v>
      </c>
      <c r="K73" s="91">
        <f aca="true" t="shared" si="114" ref="K73:K85">L73/1.18/48.29</f>
        <v>933.5036204288357</v>
      </c>
      <c r="L73" s="22">
        <v>53193.09</v>
      </c>
      <c r="M73" s="89">
        <f aca="true" t="shared" si="115" ref="M73:M85">N73/1.18/48.29</f>
        <v>1010.7563414539981</v>
      </c>
      <c r="N73" s="20">
        <v>57595.12</v>
      </c>
      <c r="O73" s="91">
        <f aca="true" t="shared" si="116" ref="O73:O85">P73/1.18/48.29</f>
        <v>1227.2806244757135</v>
      </c>
      <c r="P73" s="20">
        <v>69933.15</v>
      </c>
      <c r="Q73" s="89">
        <f aca="true" t="shared" si="117" ref="Q73:Q85">R73/1.18/48.29</f>
        <v>964.7533791254111</v>
      </c>
      <c r="R73" s="20">
        <v>54973.77</v>
      </c>
      <c r="S73" s="91">
        <f aca="true" t="shared" si="118" ref="S73:S85">T73/1.18/48.29</f>
        <v>1077.770075567458</v>
      </c>
      <c r="T73" s="20">
        <v>61413.71</v>
      </c>
      <c r="U73" s="89">
        <f aca="true" t="shared" si="119" ref="U73:U85">V73/1.18/48.29</f>
        <v>525.1683859170057</v>
      </c>
      <c r="V73" s="20">
        <v>29925.25</v>
      </c>
      <c r="W73" s="91">
        <f aca="true" t="shared" si="120" ref="W73:W85">X73/1.18/48.29</f>
        <v>746.7087967821531</v>
      </c>
      <c r="X73" s="20">
        <v>42549.11</v>
      </c>
      <c r="Y73" s="89">
        <f aca="true" t="shared" si="121" ref="Y73:Y85">Z73/1.18/48.29</f>
        <v>970.5135989835422</v>
      </c>
      <c r="Z73" s="20">
        <v>55302</v>
      </c>
      <c r="AA73" s="91">
        <f aca="true" t="shared" si="122" ref="AA73:AA85">AB73/1.18/48.29</f>
        <v>786.9847075051508</v>
      </c>
      <c r="AB73" s="20">
        <v>44844.12</v>
      </c>
      <c r="AC73" s="89">
        <f aca="true" t="shared" si="123" ref="AC73:AC85">AD73/1.18/48.29</f>
        <v>975.2452520260714</v>
      </c>
      <c r="AD73" s="20">
        <v>55571.62</v>
      </c>
      <c r="AE73" s="91">
        <f aca="true" t="shared" si="124" ref="AE73:AE85">AF73/1.18/48.29</f>
        <v>806.4599120427081</v>
      </c>
      <c r="AF73" s="20">
        <v>45953.86</v>
      </c>
      <c r="AG73" s="89">
        <f t="shared" si="96"/>
        <v>438.1022494743973</v>
      </c>
      <c r="AH73" s="20">
        <v>24964.03</v>
      </c>
      <c r="AI73" s="91">
        <f t="shared" si="97"/>
        <v>462.713970327576</v>
      </c>
      <c r="AJ73" s="20">
        <v>26366.46</v>
      </c>
      <c r="AK73" s="89">
        <f t="shared" si="98"/>
        <v>909.666000961704</v>
      </c>
      <c r="AL73" s="20">
        <v>51834.77</v>
      </c>
      <c r="AM73" s="91">
        <f t="shared" si="99"/>
        <v>952.2500008774672</v>
      </c>
      <c r="AN73" s="20">
        <v>54261.3</v>
      </c>
      <c r="AO73" s="89">
        <f t="shared" si="100"/>
        <v>913.500531745001</v>
      </c>
      <c r="AP73" s="20">
        <v>52053.27</v>
      </c>
      <c r="AQ73" s="91">
        <f t="shared" si="101"/>
        <v>1044.020062405453</v>
      </c>
      <c r="AR73" s="20">
        <v>59490.56</v>
      </c>
      <c r="AS73" s="89">
        <f t="shared" si="102"/>
        <v>964.9651996588409</v>
      </c>
      <c r="AT73" s="20">
        <v>54985.84</v>
      </c>
      <c r="AU73" s="91">
        <f t="shared" si="81"/>
        <v>1036.0700359059497</v>
      </c>
      <c r="AV73" s="20">
        <v>59037.55</v>
      </c>
      <c r="AW73" s="89">
        <f t="shared" si="103"/>
        <v>926.2297699983504</v>
      </c>
      <c r="AX73" s="20">
        <v>52778.61</v>
      </c>
      <c r="AY73" s="91">
        <v>1031.84</v>
      </c>
      <c r="AZ73" s="20">
        <v>58796.51</v>
      </c>
      <c r="BA73" s="89">
        <f t="shared" si="104"/>
        <v>10657.65993590981</v>
      </c>
      <c r="BB73" s="20">
        <f t="shared" si="105"/>
        <v>607296.91</v>
      </c>
      <c r="BC73" s="27">
        <f t="shared" si="106"/>
        <v>2.8972575470753164</v>
      </c>
      <c r="BD73" s="26">
        <f t="shared" si="107"/>
        <v>11090.701890204311</v>
      </c>
      <c r="BE73" s="20">
        <f t="shared" si="108"/>
        <v>631972.59</v>
      </c>
      <c r="BF73" s="94">
        <f t="shared" si="109"/>
        <v>-433.0419542945001</v>
      </c>
      <c r="BG73" s="29">
        <f t="shared" si="110"/>
        <v>-24675.679999999935</v>
      </c>
      <c r="BH73" s="30">
        <v>12</v>
      </c>
      <c r="BI73" s="30"/>
    </row>
    <row r="74" spans="1:61" ht="12.75">
      <c r="A74" s="15">
        <v>69</v>
      </c>
      <c r="B74" s="16" t="s">
        <v>93</v>
      </c>
      <c r="C74" s="88">
        <v>262</v>
      </c>
      <c r="D74" s="32"/>
      <c r="E74" s="89">
        <f t="shared" si="111"/>
        <v>892.833551530127</v>
      </c>
      <c r="F74" s="90">
        <v>50875.62</v>
      </c>
      <c r="G74" s="91">
        <f t="shared" si="112"/>
        <v>1108.7599285390877</v>
      </c>
      <c r="H74" s="92">
        <v>63179.58</v>
      </c>
      <c r="I74" s="89">
        <f t="shared" si="113"/>
        <v>907.1611836678823</v>
      </c>
      <c r="J74" s="20">
        <v>51692.04</v>
      </c>
      <c r="K74" s="91">
        <f t="shared" si="114"/>
        <v>894.5421552695404</v>
      </c>
      <c r="L74" s="22">
        <v>50972.98</v>
      </c>
      <c r="M74" s="89">
        <f t="shared" si="115"/>
        <v>894.1688808083928</v>
      </c>
      <c r="N74" s="20">
        <v>50951.71</v>
      </c>
      <c r="O74" s="91">
        <f t="shared" si="116"/>
        <v>1186.3257297893026</v>
      </c>
      <c r="P74" s="20">
        <v>67599.45</v>
      </c>
      <c r="Q74" s="89">
        <f t="shared" si="117"/>
        <v>821.5507649757292</v>
      </c>
      <c r="R74" s="20">
        <v>46813.77</v>
      </c>
      <c r="S74" s="91">
        <f t="shared" si="118"/>
        <v>1047.3200402932846</v>
      </c>
      <c r="T74" s="20">
        <v>59678.6</v>
      </c>
      <c r="U74" s="89">
        <f t="shared" si="119"/>
        <v>456.152798593245</v>
      </c>
      <c r="V74" s="20">
        <v>25992.59</v>
      </c>
      <c r="W74" s="91">
        <f t="shared" si="120"/>
        <v>765.7364931504927</v>
      </c>
      <c r="X74" s="20">
        <v>43633.35</v>
      </c>
      <c r="Y74" s="89">
        <f t="shared" si="121"/>
        <v>876.258024435701</v>
      </c>
      <c r="Z74" s="20">
        <v>49931.11</v>
      </c>
      <c r="AA74" s="91">
        <f t="shared" si="122"/>
        <v>1139.0199044613933</v>
      </c>
      <c r="AB74" s="20">
        <v>64903.86</v>
      </c>
      <c r="AC74" s="89">
        <f t="shared" si="123"/>
        <v>888.5725717855752</v>
      </c>
      <c r="AD74" s="20">
        <v>50632.82</v>
      </c>
      <c r="AE74" s="93">
        <f t="shared" si="124"/>
        <v>664.3899322946464</v>
      </c>
      <c r="AF74" s="34">
        <v>37858.4</v>
      </c>
      <c r="AG74" s="89">
        <f t="shared" si="96"/>
        <v>417.8743537455557</v>
      </c>
      <c r="AH74" s="20">
        <v>23811.4</v>
      </c>
      <c r="AI74" s="93">
        <f t="shared" si="97"/>
        <v>625.4700590710784</v>
      </c>
      <c r="AJ74" s="34">
        <v>35640.66</v>
      </c>
      <c r="AK74" s="89">
        <f t="shared" si="98"/>
        <v>840.350670911267</v>
      </c>
      <c r="AL74" s="20">
        <v>47885.03</v>
      </c>
      <c r="AM74" s="93">
        <f t="shared" si="99"/>
        <v>830.980025341247</v>
      </c>
      <c r="AN74" s="34">
        <v>47351.07</v>
      </c>
      <c r="AO74" s="89">
        <f t="shared" si="100"/>
        <v>864.3865979200523</v>
      </c>
      <c r="AP74" s="20">
        <v>49254.65</v>
      </c>
      <c r="AQ74" s="93">
        <f t="shared" si="101"/>
        <v>1123.3699295569493</v>
      </c>
      <c r="AR74" s="34">
        <v>64012.09</v>
      </c>
      <c r="AS74" s="89">
        <f t="shared" si="102"/>
        <v>857.4326719572077</v>
      </c>
      <c r="AT74" s="20">
        <v>48858.4</v>
      </c>
      <c r="AU74" s="93">
        <f t="shared" si="81"/>
        <v>936.8399254504038</v>
      </c>
      <c r="AV74" s="34">
        <v>53383.2</v>
      </c>
      <c r="AW74" s="89">
        <f t="shared" si="103"/>
        <v>809.226039008673</v>
      </c>
      <c r="AX74" s="20">
        <v>46111.48</v>
      </c>
      <c r="AY74" s="91">
        <v>569.53</v>
      </c>
      <c r="AZ74" s="20">
        <v>32453.07</v>
      </c>
      <c r="BA74" s="89">
        <f t="shared" si="104"/>
        <v>9525.968109339408</v>
      </c>
      <c r="BB74" s="20">
        <f t="shared" si="105"/>
        <v>542810.62</v>
      </c>
      <c r="BC74" s="27">
        <f t="shared" si="106"/>
        <v>3.4644669603108866</v>
      </c>
      <c r="BD74" s="26">
        <f t="shared" si="107"/>
        <v>10892.284123217427</v>
      </c>
      <c r="BE74" s="20">
        <f t="shared" si="108"/>
        <v>620666.3099999999</v>
      </c>
      <c r="BF74" s="94">
        <f t="shared" si="109"/>
        <v>-1366.3160138780186</v>
      </c>
      <c r="BG74" s="29">
        <f t="shared" si="110"/>
        <v>-77855.68999999994</v>
      </c>
      <c r="BH74" s="30">
        <v>12</v>
      </c>
      <c r="BI74" s="30"/>
    </row>
    <row r="75" spans="1:61" ht="12.75">
      <c r="A75" s="15">
        <v>70</v>
      </c>
      <c r="B75" s="16" t="s">
        <v>94</v>
      </c>
      <c r="C75" s="88">
        <v>263</v>
      </c>
      <c r="D75" s="32"/>
      <c r="E75" s="89">
        <f t="shared" si="111"/>
        <v>764.0145519127026</v>
      </c>
      <c r="F75" s="90">
        <v>43535.23</v>
      </c>
      <c r="G75" s="91">
        <f t="shared" si="112"/>
        <v>819.5199553544792</v>
      </c>
      <c r="H75" s="92">
        <v>46698.05</v>
      </c>
      <c r="I75" s="89">
        <f t="shared" si="113"/>
        <v>753.8306699285041</v>
      </c>
      <c r="J75" s="20">
        <v>42954.93</v>
      </c>
      <c r="K75" s="91">
        <f t="shared" si="114"/>
        <v>818.3453780303324</v>
      </c>
      <c r="L75" s="22">
        <v>46631.12</v>
      </c>
      <c r="M75" s="89">
        <f t="shared" si="115"/>
        <v>764.6294807852277</v>
      </c>
      <c r="N75" s="20">
        <v>43570.27</v>
      </c>
      <c r="O75" s="91">
        <f t="shared" si="116"/>
        <v>1102.3893426368236</v>
      </c>
      <c r="P75" s="20">
        <v>62816.57</v>
      </c>
      <c r="Q75" s="89">
        <f t="shared" si="117"/>
        <v>708.3548897725957</v>
      </c>
      <c r="R75" s="20">
        <v>40363.62</v>
      </c>
      <c r="S75" s="91">
        <f t="shared" si="118"/>
        <v>934.6799526869796</v>
      </c>
      <c r="T75" s="20">
        <v>53260.12</v>
      </c>
      <c r="U75" s="89">
        <f t="shared" si="119"/>
        <v>375.5695638287044</v>
      </c>
      <c r="V75" s="20">
        <v>21400.78</v>
      </c>
      <c r="W75" s="91">
        <f t="shared" si="120"/>
        <v>664.0164823400993</v>
      </c>
      <c r="X75" s="20">
        <v>37837.12</v>
      </c>
      <c r="Y75" s="89">
        <f t="shared" si="121"/>
        <v>709.3071169593311</v>
      </c>
      <c r="Z75" s="20">
        <v>40417.88</v>
      </c>
      <c r="AA75" s="91">
        <f t="shared" si="122"/>
        <v>651.3265546082812</v>
      </c>
      <c r="AB75" s="20">
        <v>37114.02</v>
      </c>
      <c r="AC75" s="89">
        <f t="shared" si="123"/>
        <v>662.350698990211</v>
      </c>
      <c r="AD75" s="20">
        <v>37742.2</v>
      </c>
      <c r="AE75" s="91">
        <f t="shared" si="124"/>
        <v>640.7799277669168</v>
      </c>
      <c r="AF75" s="20">
        <v>36513.05</v>
      </c>
      <c r="AG75" s="89">
        <f t="shared" si="96"/>
        <v>354.6381150604927</v>
      </c>
      <c r="AH75" s="20">
        <v>20208.06</v>
      </c>
      <c r="AI75" s="91">
        <f t="shared" si="97"/>
        <v>401.3421735208539</v>
      </c>
      <c r="AJ75" s="20">
        <v>22869.36</v>
      </c>
      <c r="AK75" s="89">
        <f t="shared" si="98"/>
        <v>670.465689285426</v>
      </c>
      <c r="AL75" s="20">
        <v>38204.61</v>
      </c>
      <c r="AM75" s="91">
        <f t="shared" si="99"/>
        <v>781.4599997894079</v>
      </c>
      <c r="AN75" s="20">
        <v>44529.31</v>
      </c>
      <c r="AO75" s="89">
        <f t="shared" si="100"/>
        <v>672.6963858889268</v>
      </c>
      <c r="AP75" s="20">
        <v>38331.72</v>
      </c>
      <c r="AQ75" s="91">
        <f t="shared" si="101"/>
        <v>838.7900081077952</v>
      </c>
      <c r="AR75" s="20">
        <v>47796.1</v>
      </c>
      <c r="AS75" s="89">
        <f t="shared" si="102"/>
        <v>683.7210567510556</v>
      </c>
      <c r="AT75" s="20">
        <v>38959.93</v>
      </c>
      <c r="AU75" s="91">
        <f aca="true" t="shared" si="125" ref="AU75:AU106">AV75/1.18/48.29</f>
        <v>871.480041135653</v>
      </c>
      <c r="AV75" s="20">
        <v>49658.85</v>
      </c>
      <c r="AW75" s="89">
        <f t="shared" si="103"/>
        <v>605.5626142900766</v>
      </c>
      <c r="AX75" s="20">
        <v>34506.29</v>
      </c>
      <c r="AY75" s="91">
        <v>881.45</v>
      </c>
      <c r="AZ75" s="20">
        <v>50226.96</v>
      </c>
      <c r="BA75" s="89">
        <f t="shared" si="104"/>
        <v>7725.140833453253</v>
      </c>
      <c r="BB75" s="20">
        <f t="shared" si="105"/>
        <v>440195.51999999996</v>
      </c>
      <c r="BC75" s="27">
        <f t="shared" si="106"/>
        <v>2.9802217414377767</v>
      </c>
      <c r="BD75" s="26">
        <f t="shared" si="107"/>
        <v>9405.579815977622</v>
      </c>
      <c r="BE75" s="20">
        <f t="shared" si="108"/>
        <v>535950.6299999999</v>
      </c>
      <c r="BF75" s="94">
        <f t="shared" si="109"/>
        <v>-1680.4389825243688</v>
      </c>
      <c r="BG75" s="29">
        <f t="shared" si="110"/>
        <v>-95755.10999999993</v>
      </c>
      <c r="BH75" s="30">
        <v>12</v>
      </c>
      <c r="BI75" s="30"/>
    </row>
    <row r="76" spans="1:61" ht="12.75">
      <c r="A76" s="15">
        <v>71</v>
      </c>
      <c r="B76" s="16" t="s">
        <v>95</v>
      </c>
      <c r="C76" s="88">
        <v>165</v>
      </c>
      <c r="D76" s="18"/>
      <c r="E76" s="89">
        <f t="shared" si="111"/>
        <v>543.9833842849171</v>
      </c>
      <c r="F76" s="90">
        <v>30997.37</v>
      </c>
      <c r="G76" s="93">
        <f t="shared" si="112"/>
        <v>622.560027517365</v>
      </c>
      <c r="H76" s="95">
        <v>35474.84</v>
      </c>
      <c r="I76" s="89">
        <f t="shared" si="113"/>
        <v>532.3869559265877</v>
      </c>
      <c r="J76" s="20">
        <v>30336.58</v>
      </c>
      <c r="K76" s="91">
        <f t="shared" si="114"/>
        <v>295.1135617789415</v>
      </c>
      <c r="L76" s="22">
        <v>16816.22</v>
      </c>
      <c r="M76" s="89">
        <f t="shared" si="115"/>
        <v>525.5872886620734</v>
      </c>
      <c r="N76" s="20">
        <v>29949.12</v>
      </c>
      <c r="O76" s="93">
        <f t="shared" si="116"/>
        <v>702.5743126801002</v>
      </c>
      <c r="P76" s="34">
        <v>40034.23</v>
      </c>
      <c r="Q76" s="89">
        <f t="shared" si="117"/>
        <v>511.85721155027363</v>
      </c>
      <c r="R76" s="20">
        <v>29166.75</v>
      </c>
      <c r="S76" s="91">
        <f t="shared" si="118"/>
        <v>711.6199444738884</v>
      </c>
      <c r="T76" s="20">
        <v>40549.67</v>
      </c>
      <c r="U76" s="89">
        <f t="shared" si="119"/>
        <v>321.5470796143357</v>
      </c>
      <c r="V76" s="20">
        <v>18322.46</v>
      </c>
      <c r="W76" s="91">
        <f t="shared" si="120"/>
        <v>542.612780833313</v>
      </c>
      <c r="X76" s="20">
        <v>30919.27</v>
      </c>
      <c r="Y76" s="89">
        <f t="shared" si="121"/>
        <v>491.9834615020129</v>
      </c>
      <c r="Z76" s="20">
        <v>28034.3</v>
      </c>
      <c r="AA76" s="91">
        <f t="shared" si="122"/>
        <v>674.419906567314</v>
      </c>
      <c r="AB76" s="20">
        <v>38429.93</v>
      </c>
      <c r="AC76" s="89">
        <f t="shared" si="123"/>
        <v>527.5243848078874</v>
      </c>
      <c r="AD76" s="20">
        <v>30059.5</v>
      </c>
      <c r="AE76" s="91">
        <f t="shared" si="124"/>
        <v>487.0699972974017</v>
      </c>
      <c r="AF76" s="20">
        <v>27754.32</v>
      </c>
      <c r="AG76" s="89">
        <f t="shared" si="96"/>
        <v>266.74224582413456</v>
      </c>
      <c r="AH76" s="20">
        <v>15199.56</v>
      </c>
      <c r="AI76" s="91">
        <f t="shared" si="97"/>
        <v>263.78992036109526</v>
      </c>
      <c r="AJ76" s="20">
        <v>15031.33</v>
      </c>
      <c r="AK76" s="89">
        <f t="shared" si="98"/>
        <v>504.2592248105549</v>
      </c>
      <c r="AL76" s="20">
        <v>28733.8</v>
      </c>
      <c r="AM76" s="91">
        <f t="shared" si="99"/>
        <v>657.1499520903019</v>
      </c>
      <c r="AN76" s="20">
        <v>37445.85</v>
      </c>
      <c r="AO76" s="89">
        <f t="shared" si="100"/>
        <v>523.4933014169337</v>
      </c>
      <c r="AP76" s="20">
        <v>29829.8</v>
      </c>
      <c r="AQ76" s="91">
        <f t="shared" si="101"/>
        <v>706.3600562982825</v>
      </c>
      <c r="AR76" s="20">
        <v>40249.95</v>
      </c>
      <c r="AS76" s="89">
        <f t="shared" si="102"/>
        <v>536.0579268613708</v>
      </c>
      <c r="AT76" s="20">
        <v>30545.76</v>
      </c>
      <c r="AU76" s="91">
        <f t="shared" si="125"/>
        <v>876.939991786909</v>
      </c>
      <c r="AV76" s="20">
        <v>49969.97</v>
      </c>
      <c r="AW76" s="89">
        <f t="shared" si="103"/>
        <v>528.1063209212701</v>
      </c>
      <c r="AX76" s="20">
        <v>30092.66</v>
      </c>
      <c r="AY76" s="91">
        <v>954.95</v>
      </c>
      <c r="AZ76" s="20">
        <v>54415.15</v>
      </c>
      <c r="BA76" s="89">
        <f t="shared" si="104"/>
        <v>5813.528786182353</v>
      </c>
      <c r="BB76" s="20">
        <f t="shared" si="105"/>
        <v>331267.66000000003</v>
      </c>
      <c r="BC76" s="27">
        <f t="shared" si="106"/>
        <v>3.7854345715580364</v>
      </c>
      <c r="BD76" s="26">
        <f t="shared" si="107"/>
        <v>7495.160451684912</v>
      </c>
      <c r="BE76" s="20">
        <f t="shared" si="108"/>
        <v>427090.73</v>
      </c>
      <c r="BF76" s="94">
        <f t="shared" si="109"/>
        <v>-1681.6316655025594</v>
      </c>
      <c r="BG76" s="29">
        <f t="shared" si="110"/>
        <v>-95823.06999999995</v>
      </c>
      <c r="BH76" s="30">
        <v>12</v>
      </c>
      <c r="BI76" s="30"/>
    </row>
    <row r="77" spans="1:61" ht="12.75">
      <c r="A77" s="15">
        <v>72</v>
      </c>
      <c r="B77" s="16" t="s">
        <v>96</v>
      </c>
      <c r="C77" s="88">
        <v>257</v>
      </c>
      <c r="D77" s="18"/>
      <c r="E77" s="89">
        <f t="shared" si="111"/>
        <v>0</v>
      </c>
      <c r="F77" s="90">
        <v>0</v>
      </c>
      <c r="G77" s="91">
        <f t="shared" si="112"/>
        <v>0</v>
      </c>
      <c r="H77" s="92">
        <v>0</v>
      </c>
      <c r="I77" s="89">
        <f t="shared" si="113"/>
        <v>0</v>
      </c>
      <c r="J77" s="20">
        <v>0</v>
      </c>
      <c r="K77" s="91">
        <f t="shared" si="114"/>
        <v>0</v>
      </c>
      <c r="L77" s="22">
        <v>0</v>
      </c>
      <c r="M77" s="89">
        <f t="shared" si="115"/>
        <v>0</v>
      </c>
      <c r="N77" s="20">
        <v>0</v>
      </c>
      <c r="O77" s="91">
        <f t="shared" si="116"/>
        <v>0</v>
      </c>
      <c r="P77" s="22">
        <v>0</v>
      </c>
      <c r="Q77" s="89">
        <f t="shared" si="117"/>
        <v>0</v>
      </c>
      <c r="R77" s="20">
        <v>0</v>
      </c>
      <c r="S77" s="91">
        <f t="shared" si="118"/>
        <v>0</v>
      </c>
      <c r="T77" s="22">
        <v>0</v>
      </c>
      <c r="U77" s="89">
        <f t="shared" si="119"/>
        <v>0</v>
      </c>
      <c r="V77" s="20">
        <v>0</v>
      </c>
      <c r="W77" s="91">
        <f t="shared" si="120"/>
        <v>0</v>
      </c>
      <c r="X77" s="22">
        <v>0</v>
      </c>
      <c r="Y77" s="89">
        <f t="shared" si="121"/>
        <v>866.0351829167705</v>
      </c>
      <c r="Z77" s="20">
        <v>49348.59</v>
      </c>
      <c r="AA77" s="93">
        <f t="shared" si="122"/>
        <v>1118.2058607775762</v>
      </c>
      <c r="AB77" s="34">
        <v>63717.83</v>
      </c>
      <c r="AC77" s="89">
        <f t="shared" si="123"/>
        <v>846.9467658321371</v>
      </c>
      <c r="AD77" s="20">
        <v>48260.89</v>
      </c>
      <c r="AE77" s="93">
        <f t="shared" si="124"/>
        <v>685.6200708291361</v>
      </c>
      <c r="AF77" s="34">
        <v>39068.14</v>
      </c>
      <c r="AG77" s="89">
        <f t="shared" si="96"/>
        <v>393.96057014295695</v>
      </c>
      <c r="AH77" s="20">
        <v>22448.74</v>
      </c>
      <c r="AI77" s="93">
        <f t="shared" si="97"/>
        <v>638.1499836791139</v>
      </c>
      <c r="AJ77" s="34">
        <v>36363.19</v>
      </c>
      <c r="AK77" s="89">
        <f t="shared" si="98"/>
        <v>824.1245511756304</v>
      </c>
      <c r="AL77" s="20">
        <v>46960.43</v>
      </c>
      <c r="AM77" s="93">
        <f t="shared" si="99"/>
        <v>869.9200803057797</v>
      </c>
      <c r="AN77" s="34">
        <v>49569.96</v>
      </c>
      <c r="AO77" s="89">
        <f t="shared" si="100"/>
        <v>835.2564485049719</v>
      </c>
      <c r="AP77" s="20">
        <v>47594.75</v>
      </c>
      <c r="AQ77" s="93">
        <f t="shared" si="101"/>
        <v>1191.4399584431628</v>
      </c>
      <c r="AR77" s="34">
        <v>67890.87</v>
      </c>
      <c r="AS77" s="89">
        <f t="shared" si="102"/>
        <v>836.3574940946471</v>
      </c>
      <c r="AT77" s="20">
        <v>47657.49</v>
      </c>
      <c r="AU77" s="91">
        <f t="shared" si="125"/>
        <v>633.5399475625723</v>
      </c>
      <c r="AV77" s="20">
        <v>36100.5</v>
      </c>
      <c r="AW77" s="89">
        <f t="shared" si="103"/>
        <v>835.6483252664867</v>
      </c>
      <c r="AX77" s="20">
        <v>47617.08</v>
      </c>
      <c r="AY77" s="91">
        <v>955.99</v>
      </c>
      <c r="AZ77" s="20">
        <v>54474.41</v>
      </c>
      <c r="BA77" s="89">
        <f t="shared" si="104"/>
        <v>5438.3293379336</v>
      </c>
      <c r="BB77" s="20">
        <f t="shared" si="105"/>
        <v>309887.97</v>
      </c>
      <c r="BC77" s="27">
        <f t="shared" si="106"/>
        <v>3.3868070603653924</v>
      </c>
      <c r="BD77" s="26">
        <f t="shared" si="107"/>
        <v>6092.865901597341</v>
      </c>
      <c r="BE77" s="20">
        <f t="shared" si="108"/>
        <v>347184.9</v>
      </c>
      <c r="BF77" s="94">
        <f t="shared" si="109"/>
        <v>-654.5365636637407</v>
      </c>
      <c r="BG77" s="29">
        <f t="shared" si="110"/>
        <v>-37296.93000000005</v>
      </c>
      <c r="BH77" s="43">
        <v>7</v>
      </c>
      <c r="BI77" s="44">
        <v>40330</v>
      </c>
    </row>
    <row r="78" spans="1:61" ht="12.75">
      <c r="A78" s="15">
        <v>73</v>
      </c>
      <c r="B78" s="16" t="s">
        <v>97</v>
      </c>
      <c r="C78" s="88">
        <v>167</v>
      </c>
      <c r="D78" s="18"/>
      <c r="E78" s="89">
        <f t="shared" si="111"/>
        <v>0</v>
      </c>
      <c r="F78" s="90">
        <v>0</v>
      </c>
      <c r="G78" s="91">
        <f t="shared" si="112"/>
        <v>0</v>
      </c>
      <c r="H78" s="92">
        <v>0</v>
      </c>
      <c r="I78" s="89">
        <f t="shared" si="113"/>
        <v>0</v>
      </c>
      <c r="J78" s="20">
        <v>0</v>
      </c>
      <c r="K78" s="91">
        <f t="shared" si="114"/>
        <v>0</v>
      </c>
      <c r="L78" s="22">
        <v>0</v>
      </c>
      <c r="M78" s="89">
        <f t="shared" si="115"/>
        <v>0</v>
      </c>
      <c r="N78" s="20">
        <v>0</v>
      </c>
      <c r="O78" s="91">
        <f t="shared" si="116"/>
        <v>0</v>
      </c>
      <c r="P78" s="22">
        <v>0</v>
      </c>
      <c r="Q78" s="89">
        <f t="shared" si="117"/>
        <v>0</v>
      </c>
      <c r="R78" s="20">
        <v>0</v>
      </c>
      <c r="S78" s="91">
        <f t="shared" si="118"/>
        <v>0</v>
      </c>
      <c r="T78" s="22">
        <v>0</v>
      </c>
      <c r="U78" s="89">
        <f t="shared" si="119"/>
        <v>0</v>
      </c>
      <c r="V78" s="20">
        <v>0</v>
      </c>
      <c r="W78" s="91">
        <f t="shared" si="120"/>
        <v>0</v>
      </c>
      <c r="X78" s="22">
        <v>0</v>
      </c>
      <c r="Y78" s="89">
        <f t="shared" si="121"/>
        <v>565.3846288841078</v>
      </c>
      <c r="Z78" s="20">
        <v>32216.86</v>
      </c>
      <c r="AA78" s="93">
        <f t="shared" si="122"/>
        <v>756.978846025601</v>
      </c>
      <c r="AB78" s="34">
        <v>43134.32</v>
      </c>
      <c r="AC78" s="89">
        <f t="shared" si="123"/>
        <v>522.5937222501062</v>
      </c>
      <c r="AD78" s="20">
        <v>29778.54</v>
      </c>
      <c r="AE78" s="93">
        <f t="shared" si="124"/>
        <v>456.7800120037486</v>
      </c>
      <c r="AF78" s="34">
        <v>26028.33</v>
      </c>
      <c r="AG78" s="89">
        <f t="shared" si="96"/>
        <v>240.9247098216636</v>
      </c>
      <c r="AH78" s="20">
        <v>13728.42</v>
      </c>
      <c r="AI78" s="93">
        <f t="shared" si="97"/>
        <v>430.01990095152524</v>
      </c>
      <c r="AJ78" s="34">
        <v>24503.48</v>
      </c>
      <c r="AK78" s="89">
        <f t="shared" si="98"/>
        <v>502.62538125941086</v>
      </c>
      <c r="AL78" s="20">
        <v>28640.7</v>
      </c>
      <c r="AM78" s="93">
        <f t="shared" si="99"/>
        <v>571.3099880313501</v>
      </c>
      <c r="AN78" s="34">
        <v>32554.5</v>
      </c>
      <c r="AO78" s="89">
        <f t="shared" si="100"/>
        <v>515.6369883928666</v>
      </c>
      <c r="AP78" s="20">
        <v>29382.13</v>
      </c>
      <c r="AQ78" s="93">
        <f t="shared" si="101"/>
        <v>785.020058895585</v>
      </c>
      <c r="AR78" s="34">
        <v>44732.17</v>
      </c>
      <c r="AS78" s="89">
        <f t="shared" si="102"/>
        <v>520.7743821754864</v>
      </c>
      <c r="AT78" s="20">
        <v>29674.87</v>
      </c>
      <c r="AU78" s="91">
        <f t="shared" si="125"/>
        <v>376.7299261874761</v>
      </c>
      <c r="AV78" s="20">
        <v>21466.9</v>
      </c>
      <c r="AW78" s="89">
        <f t="shared" si="103"/>
        <v>470.0666172945236</v>
      </c>
      <c r="AX78" s="20">
        <v>26785.43</v>
      </c>
      <c r="AY78" s="91">
        <v>515.53</v>
      </c>
      <c r="AZ78" s="20">
        <v>29376.03</v>
      </c>
      <c r="BA78" s="89">
        <f t="shared" si="104"/>
        <v>3338.006430078165</v>
      </c>
      <c r="BB78" s="20">
        <f t="shared" si="105"/>
        <v>190206.95</v>
      </c>
      <c r="BC78" s="27">
        <f t="shared" si="106"/>
        <v>3.3296567425964807</v>
      </c>
      <c r="BD78" s="26">
        <f t="shared" si="107"/>
        <v>3892.368732095286</v>
      </c>
      <c r="BE78" s="20">
        <f t="shared" si="108"/>
        <v>221795.72999999998</v>
      </c>
      <c r="BF78" s="94">
        <f t="shared" si="109"/>
        <v>-554.3623020171208</v>
      </c>
      <c r="BG78" s="29">
        <f t="shared" si="110"/>
        <v>-31588.77999999997</v>
      </c>
      <c r="BH78" s="43">
        <v>7</v>
      </c>
      <c r="BI78" s="44">
        <v>40330</v>
      </c>
    </row>
    <row r="79" spans="1:61" ht="12.75">
      <c r="A79" s="15">
        <v>74</v>
      </c>
      <c r="B79" s="16" t="s">
        <v>98</v>
      </c>
      <c r="C79" s="88">
        <v>104</v>
      </c>
      <c r="D79" s="18"/>
      <c r="E79" s="89">
        <f t="shared" si="111"/>
        <v>344.0362077982247</v>
      </c>
      <c r="F79" s="90">
        <v>19603.94</v>
      </c>
      <c r="G79" s="91">
        <f t="shared" si="112"/>
        <v>284.23999073394856</v>
      </c>
      <c r="H79" s="92">
        <v>16196.62</v>
      </c>
      <c r="I79" s="89">
        <f t="shared" si="113"/>
        <v>344.3663108830477</v>
      </c>
      <c r="J79" s="20">
        <v>19622.75</v>
      </c>
      <c r="K79" s="91">
        <f t="shared" si="114"/>
        <v>255.82690735001458</v>
      </c>
      <c r="L79" s="22">
        <v>14577.58</v>
      </c>
      <c r="M79" s="89">
        <f t="shared" si="115"/>
        <v>349.18992246701606</v>
      </c>
      <c r="N79" s="20">
        <v>19897.61</v>
      </c>
      <c r="O79" s="93">
        <f t="shared" si="116"/>
        <v>389.6608063570729</v>
      </c>
      <c r="P79" s="34">
        <v>22203.73</v>
      </c>
      <c r="Q79" s="89">
        <f t="shared" si="117"/>
        <v>325.7399679198066</v>
      </c>
      <c r="R79" s="20">
        <v>18561.38</v>
      </c>
      <c r="S79" s="91">
        <f t="shared" si="118"/>
        <v>332.97994812415106</v>
      </c>
      <c r="T79" s="20">
        <v>18973.93</v>
      </c>
      <c r="U79" s="89">
        <f t="shared" si="119"/>
        <v>185.77046867267325</v>
      </c>
      <c r="V79" s="20">
        <v>10585.61</v>
      </c>
      <c r="W79" s="91">
        <f t="shared" si="120"/>
        <v>217.57004819048757</v>
      </c>
      <c r="X79" s="20">
        <v>12397.62</v>
      </c>
      <c r="Y79" s="89">
        <f t="shared" si="121"/>
        <v>310.24793707508667</v>
      </c>
      <c r="Z79" s="20">
        <v>17678.61</v>
      </c>
      <c r="AA79" s="91">
        <f t="shared" si="122"/>
        <v>223.24813713756228</v>
      </c>
      <c r="AB79" s="20">
        <v>12721.17</v>
      </c>
      <c r="AC79" s="89">
        <f t="shared" si="123"/>
        <v>337.4492385341387</v>
      </c>
      <c r="AD79" s="20">
        <v>19228.6</v>
      </c>
      <c r="AE79" s="91">
        <f t="shared" si="124"/>
        <v>212.00006317762387</v>
      </c>
      <c r="AF79" s="20">
        <v>12080.23</v>
      </c>
      <c r="AG79" s="89">
        <f t="shared" si="96"/>
        <v>99.67130086237458</v>
      </c>
      <c r="AH79" s="20">
        <v>5679.49</v>
      </c>
      <c r="AI79" s="91">
        <f t="shared" si="97"/>
        <v>141.95362762406506</v>
      </c>
      <c r="AJ79" s="20">
        <v>8088.83</v>
      </c>
      <c r="AK79" s="89">
        <f t="shared" si="98"/>
        <v>324.25090642340945</v>
      </c>
      <c r="AL79" s="20">
        <v>18476.53</v>
      </c>
      <c r="AM79" s="91">
        <f t="shared" si="99"/>
        <v>491.1844400532097</v>
      </c>
      <c r="AN79" s="20">
        <v>27988.77</v>
      </c>
      <c r="AO79" s="89">
        <f t="shared" si="100"/>
        <v>330.67817669377456</v>
      </c>
      <c r="AP79" s="20">
        <v>18842.77</v>
      </c>
      <c r="AQ79" s="91">
        <f t="shared" si="101"/>
        <v>782.2500710748269</v>
      </c>
      <c r="AR79" s="20">
        <v>44574.33</v>
      </c>
      <c r="AS79" s="89">
        <f t="shared" si="102"/>
        <v>343.79823874824075</v>
      </c>
      <c r="AT79" s="20">
        <v>19590.38</v>
      </c>
      <c r="AU79" s="91">
        <f t="shared" si="125"/>
        <v>280.43002902660834</v>
      </c>
      <c r="AV79" s="20">
        <v>15979.52</v>
      </c>
      <c r="AW79" s="89">
        <f t="shared" si="103"/>
        <v>338.29388826686227</v>
      </c>
      <c r="AX79" s="20">
        <v>19276.73</v>
      </c>
      <c r="AY79" s="91">
        <v>287.38</v>
      </c>
      <c r="AZ79" s="20">
        <v>16375.54</v>
      </c>
      <c r="BA79" s="89">
        <f t="shared" si="104"/>
        <v>3633.4925643446554</v>
      </c>
      <c r="BB79" s="20">
        <f t="shared" si="105"/>
        <v>207044.40000000002</v>
      </c>
      <c r="BC79" s="27">
        <f t="shared" si="106"/>
        <v>3.123977619270489</v>
      </c>
      <c r="BD79" s="26">
        <f t="shared" si="107"/>
        <v>3898.7240688495704</v>
      </c>
      <c r="BE79" s="20">
        <f t="shared" si="108"/>
        <v>222157.87</v>
      </c>
      <c r="BF79" s="94">
        <f t="shared" si="109"/>
        <v>-265.23150450491494</v>
      </c>
      <c r="BG79" s="29">
        <f t="shared" si="110"/>
        <v>-15113.469999999972</v>
      </c>
      <c r="BH79" s="30">
        <v>12</v>
      </c>
      <c r="BI79" s="30"/>
    </row>
    <row r="80" spans="1:61" ht="12.75">
      <c r="A80" s="15">
        <v>75</v>
      </c>
      <c r="B80" s="16" t="s">
        <v>99</v>
      </c>
      <c r="C80" s="88">
        <v>176</v>
      </c>
      <c r="D80" s="18"/>
      <c r="E80" s="89">
        <f t="shared" si="111"/>
        <v>0</v>
      </c>
      <c r="F80" s="90">
        <v>0</v>
      </c>
      <c r="G80" s="91">
        <f t="shared" si="112"/>
        <v>0</v>
      </c>
      <c r="H80" s="92">
        <v>0</v>
      </c>
      <c r="I80" s="89">
        <f t="shared" si="113"/>
        <v>0</v>
      </c>
      <c r="J80" s="20">
        <v>0</v>
      </c>
      <c r="K80" s="91">
        <f t="shared" si="114"/>
        <v>0</v>
      </c>
      <c r="L80" s="22">
        <v>0</v>
      </c>
      <c r="M80" s="89">
        <f t="shared" si="115"/>
        <v>0</v>
      </c>
      <c r="N80" s="20">
        <v>0</v>
      </c>
      <c r="O80" s="91">
        <f t="shared" si="116"/>
        <v>0</v>
      </c>
      <c r="P80" s="22">
        <v>0</v>
      </c>
      <c r="Q80" s="89">
        <f t="shared" si="117"/>
        <v>0</v>
      </c>
      <c r="R80" s="20">
        <v>0</v>
      </c>
      <c r="S80" s="91">
        <f t="shared" si="118"/>
        <v>0</v>
      </c>
      <c r="T80" s="22">
        <v>0</v>
      </c>
      <c r="U80" s="89">
        <f t="shared" si="119"/>
        <v>0</v>
      </c>
      <c r="V80" s="20">
        <v>0</v>
      </c>
      <c r="W80" s="91">
        <f t="shared" si="120"/>
        <v>0</v>
      </c>
      <c r="X80" s="22">
        <v>0</v>
      </c>
      <c r="Y80" s="89">
        <f t="shared" si="121"/>
        <v>0</v>
      </c>
      <c r="Z80" s="20">
        <v>0</v>
      </c>
      <c r="AA80" s="91">
        <f t="shared" si="122"/>
        <v>0</v>
      </c>
      <c r="AB80" s="20">
        <v>0</v>
      </c>
      <c r="AC80" s="89">
        <f t="shared" si="123"/>
        <v>696.2800664067025</v>
      </c>
      <c r="AD80" s="20">
        <v>39675.57</v>
      </c>
      <c r="AE80" s="93">
        <f t="shared" si="124"/>
        <v>642.0099610053667</v>
      </c>
      <c r="AF80" s="34">
        <v>36583.14</v>
      </c>
      <c r="AG80" s="89">
        <f t="shared" si="96"/>
        <v>323.7098602721552</v>
      </c>
      <c r="AH80" s="20">
        <v>18445.7</v>
      </c>
      <c r="AI80" s="93">
        <f t="shared" si="97"/>
        <v>634.9300307815423</v>
      </c>
      <c r="AJ80" s="34">
        <v>36179.71</v>
      </c>
      <c r="AK80" s="89">
        <f t="shared" si="98"/>
        <v>656.8423121606397</v>
      </c>
      <c r="AL80" s="20">
        <v>37428.32</v>
      </c>
      <c r="AM80" s="93">
        <f t="shared" si="99"/>
        <v>845.5300076164137</v>
      </c>
      <c r="AN80" s="34">
        <v>48180.16</v>
      </c>
      <c r="AO80" s="89">
        <f t="shared" si="100"/>
        <v>666.2740294337531</v>
      </c>
      <c r="AP80" s="20">
        <v>37965.76</v>
      </c>
      <c r="AQ80" s="93">
        <f t="shared" si="101"/>
        <v>983.7700194095701</v>
      </c>
      <c r="AR80" s="34">
        <v>56057.38</v>
      </c>
      <c r="AS80" s="89">
        <f t="shared" si="102"/>
        <v>618.7144406498871</v>
      </c>
      <c r="AT80" s="20">
        <v>35255.71</v>
      </c>
      <c r="AU80" s="93">
        <f t="shared" si="125"/>
        <v>838.8900393456204</v>
      </c>
      <c r="AV80" s="34">
        <v>47801.8</v>
      </c>
      <c r="AW80" s="89">
        <f t="shared" si="103"/>
        <v>672.6646215835823</v>
      </c>
      <c r="AX80" s="20">
        <v>38329.91</v>
      </c>
      <c r="AY80" s="91">
        <v>564.98</v>
      </c>
      <c r="AZ80" s="20">
        <v>32193.8</v>
      </c>
      <c r="BA80" s="89">
        <f t="shared" si="104"/>
        <v>3634.4853305067204</v>
      </c>
      <c r="BB80" s="20">
        <f t="shared" si="105"/>
        <v>207100.97000000003</v>
      </c>
      <c r="BC80" s="27">
        <f t="shared" si="106"/>
        <v>4.270937555074349</v>
      </c>
      <c r="BD80" s="26">
        <f t="shared" si="107"/>
        <v>4510.110058158512</v>
      </c>
      <c r="BE80" s="20">
        <f t="shared" si="108"/>
        <v>256995.99</v>
      </c>
      <c r="BF80" s="94">
        <f t="shared" si="109"/>
        <v>-875.624727651792</v>
      </c>
      <c r="BG80" s="29">
        <f t="shared" si="110"/>
        <v>-49895.01999999996</v>
      </c>
      <c r="BH80" s="43">
        <v>6</v>
      </c>
      <c r="BI80" s="44">
        <v>40360</v>
      </c>
    </row>
    <row r="81" spans="1:61" ht="12.75">
      <c r="A81" s="15">
        <v>76</v>
      </c>
      <c r="B81" s="16" t="s">
        <v>100</v>
      </c>
      <c r="C81" s="88">
        <v>80</v>
      </c>
      <c r="D81" s="32"/>
      <c r="E81" s="89">
        <f t="shared" si="111"/>
        <v>265.7321058155003</v>
      </c>
      <c r="F81" s="90">
        <v>15142</v>
      </c>
      <c r="G81" s="93">
        <f t="shared" si="112"/>
        <v>313.2899396653692</v>
      </c>
      <c r="H81" s="95">
        <v>17851.95</v>
      </c>
      <c r="I81" s="89">
        <f t="shared" si="113"/>
        <v>269.49117443692944</v>
      </c>
      <c r="J81" s="20">
        <v>15356.2</v>
      </c>
      <c r="K81" s="91">
        <f t="shared" si="114"/>
        <v>159.2671044642011</v>
      </c>
      <c r="L81" s="22">
        <v>9075.39</v>
      </c>
      <c r="M81" s="89">
        <f t="shared" si="115"/>
        <v>244.86243072398045</v>
      </c>
      <c r="N81" s="20">
        <v>13952.8</v>
      </c>
      <c r="O81" s="91">
        <f t="shared" si="116"/>
        <v>405.0521039903689</v>
      </c>
      <c r="P81" s="20">
        <v>23080.76</v>
      </c>
      <c r="Q81" s="89">
        <f t="shared" si="117"/>
        <v>259.532625977937</v>
      </c>
      <c r="R81" s="20">
        <v>14788.74</v>
      </c>
      <c r="S81" s="91">
        <f t="shared" si="118"/>
        <v>414.8700822362071</v>
      </c>
      <c r="T81" s="20">
        <v>23640.21</v>
      </c>
      <c r="U81" s="89">
        <f t="shared" si="119"/>
        <v>134.4819961321255</v>
      </c>
      <c r="V81" s="20">
        <v>7663.08</v>
      </c>
      <c r="W81" s="91">
        <f t="shared" si="120"/>
        <v>284.4142556798439</v>
      </c>
      <c r="X81" s="20">
        <v>16206.55</v>
      </c>
      <c r="Y81" s="89">
        <f t="shared" si="121"/>
        <v>116.43302645387507</v>
      </c>
      <c r="Z81" s="20">
        <v>6634.61</v>
      </c>
      <c r="AA81" s="91">
        <f t="shared" si="122"/>
        <v>172.43384776298566</v>
      </c>
      <c r="AB81" s="20">
        <v>9825.66</v>
      </c>
      <c r="AC81" s="89">
        <f t="shared" si="123"/>
        <v>239.2278641400297</v>
      </c>
      <c r="AD81" s="20">
        <v>13631.73</v>
      </c>
      <c r="AE81" s="91">
        <f t="shared" si="124"/>
        <v>229.40005826380872</v>
      </c>
      <c r="AF81" s="20">
        <v>13071.72</v>
      </c>
      <c r="AG81" s="89">
        <f t="shared" si="96"/>
        <v>106.88144718877125</v>
      </c>
      <c r="AH81" s="20">
        <v>6090.34</v>
      </c>
      <c r="AI81" s="91">
        <f t="shared" si="97"/>
        <v>118.16444433524856</v>
      </c>
      <c r="AJ81" s="20">
        <v>6733.27</v>
      </c>
      <c r="AK81" s="89">
        <f t="shared" si="98"/>
        <v>242.83249856972878</v>
      </c>
      <c r="AL81" s="20">
        <v>13837.13</v>
      </c>
      <c r="AM81" s="91">
        <f t="shared" si="99"/>
        <v>258.4700134427944</v>
      </c>
      <c r="AN81" s="20">
        <v>14728.19</v>
      </c>
      <c r="AO81" s="89">
        <f t="shared" si="100"/>
        <v>256.4504353991247</v>
      </c>
      <c r="AP81" s="20">
        <v>14613.11</v>
      </c>
      <c r="AQ81" s="91">
        <f t="shared" si="101"/>
        <v>180.86999097963928</v>
      </c>
      <c r="AR81" s="20">
        <v>10306.37</v>
      </c>
      <c r="AS81" s="89">
        <f t="shared" si="102"/>
        <v>245.00633531172895</v>
      </c>
      <c r="AT81" s="20">
        <v>13961</v>
      </c>
      <c r="AU81" s="91">
        <f t="shared" si="125"/>
        <v>199.28995370484117</v>
      </c>
      <c r="AV81" s="20">
        <v>11355.98</v>
      </c>
      <c r="AW81" s="89">
        <f t="shared" si="103"/>
        <v>254.94049018816403</v>
      </c>
      <c r="AX81" s="20">
        <v>14527.07</v>
      </c>
      <c r="AY81" s="91">
        <v>253.43</v>
      </c>
      <c r="AZ81" s="20">
        <v>14441</v>
      </c>
      <c r="BA81" s="89">
        <f t="shared" si="104"/>
        <v>2635.8724303378954</v>
      </c>
      <c r="BB81" s="20">
        <f t="shared" si="105"/>
        <v>150197.81</v>
      </c>
      <c r="BC81" s="27">
        <f t="shared" si="106"/>
        <v>3.1134914526305284</v>
      </c>
      <c r="BD81" s="26">
        <f t="shared" si="107"/>
        <v>2988.9517945253074</v>
      </c>
      <c r="BE81" s="20">
        <f t="shared" si="108"/>
        <v>170317.05000000002</v>
      </c>
      <c r="BF81" s="94">
        <f t="shared" si="109"/>
        <v>-353.079364187412</v>
      </c>
      <c r="BG81" s="29">
        <f t="shared" si="110"/>
        <v>-20119.24000000002</v>
      </c>
      <c r="BH81" s="30">
        <v>12</v>
      </c>
      <c r="BI81" s="30"/>
    </row>
    <row r="82" spans="1:61" ht="12.75">
      <c r="A82" s="15">
        <v>77</v>
      </c>
      <c r="B82" s="16" t="s">
        <v>101</v>
      </c>
      <c r="C82" s="88">
        <v>209</v>
      </c>
      <c r="D82" s="32"/>
      <c r="E82" s="89">
        <f t="shared" si="111"/>
        <v>666.7650599660947</v>
      </c>
      <c r="F82" s="90">
        <v>37993.74</v>
      </c>
      <c r="G82" s="93">
        <f t="shared" si="112"/>
        <v>805.1700355549629</v>
      </c>
      <c r="H82" s="95">
        <v>45880.36</v>
      </c>
      <c r="I82" s="89">
        <f t="shared" si="113"/>
        <v>650.6865301796</v>
      </c>
      <c r="J82" s="20">
        <v>37077.55</v>
      </c>
      <c r="K82" s="91">
        <f t="shared" si="114"/>
        <v>795.4066357564292</v>
      </c>
      <c r="L82" s="22">
        <v>45324.02</v>
      </c>
      <c r="M82" s="89">
        <f t="shared" si="115"/>
        <v>673.8853536718485</v>
      </c>
      <c r="N82" s="20">
        <v>38399.47</v>
      </c>
      <c r="O82" s="91">
        <f t="shared" si="116"/>
        <v>1265.8795202712429</v>
      </c>
      <c r="P82" s="20">
        <v>72132.6</v>
      </c>
      <c r="Q82" s="89">
        <f t="shared" si="117"/>
        <v>645.3666232612992</v>
      </c>
      <c r="R82" s="20">
        <v>36774.41</v>
      </c>
      <c r="S82" s="91">
        <f t="shared" si="118"/>
        <v>1140.4500001754934</v>
      </c>
      <c r="T82" s="20">
        <v>64985.35</v>
      </c>
      <c r="U82" s="89">
        <f t="shared" si="119"/>
        <v>349.3350555085624</v>
      </c>
      <c r="V82" s="20">
        <v>19905.88</v>
      </c>
      <c r="W82" s="91">
        <f t="shared" si="120"/>
        <v>490.6232121609907</v>
      </c>
      <c r="X82" s="20">
        <v>27956.79</v>
      </c>
      <c r="Y82" s="89">
        <f t="shared" si="121"/>
        <v>485.0528761613276</v>
      </c>
      <c r="Z82" s="20">
        <v>27639.38</v>
      </c>
      <c r="AA82" s="91">
        <f t="shared" si="122"/>
        <v>333.04681110943426</v>
      </c>
      <c r="AB82" s="20">
        <v>18977.74</v>
      </c>
      <c r="AC82" s="89">
        <f t="shared" si="123"/>
        <v>627.0054508249946</v>
      </c>
      <c r="AD82" s="20">
        <v>35728.15</v>
      </c>
      <c r="AE82" s="91">
        <f t="shared" si="124"/>
        <v>293.92003116762777</v>
      </c>
      <c r="AF82" s="20">
        <v>16748.21</v>
      </c>
      <c r="AG82" s="89">
        <f t="shared" si="96"/>
        <v>258.94682900976096</v>
      </c>
      <c r="AH82" s="20">
        <v>14755.36</v>
      </c>
      <c r="AI82" s="91">
        <f t="shared" si="97"/>
        <v>167.2395941188652</v>
      </c>
      <c r="AJ82" s="20">
        <v>9529.68</v>
      </c>
      <c r="AK82" s="89">
        <f t="shared" si="98"/>
        <v>630.0356953574976</v>
      </c>
      <c r="AL82" s="20">
        <v>35900.82</v>
      </c>
      <c r="AM82" s="91">
        <f t="shared" si="99"/>
        <v>389.8199788705947</v>
      </c>
      <c r="AN82" s="20">
        <v>22212.8</v>
      </c>
      <c r="AO82" s="89">
        <f t="shared" si="100"/>
        <v>638.1194478275672</v>
      </c>
      <c r="AP82" s="20">
        <v>36361.45</v>
      </c>
      <c r="AQ82" s="91">
        <f t="shared" si="101"/>
        <v>435.520039591311</v>
      </c>
      <c r="AR82" s="20">
        <v>24816.89</v>
      </c>
      <c r="AS82" s="89">
        <f t="shared" si="102"/>
        <v>611.3354696729856</v>
      </c>
      <c r="AT82" s="20">
        <v>34835.24</v>
      </c>
      <c r="AU82" s="91">
        <f t="shared" si="125"/>
        <v>457.55990467198535</v>
      </c>
      <c r="AV82" s="20">
        <v>26072.77</v>
      </c>
      <c r="AW82" s="89">
        <f t="shared" si="103"/>
        <v>549.8043248593422</v>
      </c>
      <c r="AX82" s="20">
        <v>31329.06</v>
      </c>
      <c r="AY82" s="91">
        <v>468.14</v>
      </c>
      <c r="AZ82" s="20">
        <v>26675.65</v>
      </c>
      <c r="BA82" s="89">
        <f t="shared" si="104"/>
        <v>6786.338716300879</v>
      </c>
      <c r="BB82" s="20">
        <f t="shared" si="105"/>
        <v>386700.50999999995</v>
      </c>
      <c r="BC82" s="27">
        <f t="shared" si="106"/>
        <v>2.80812430759527</v>
      </c>
      <c r="BD82" s="26">
        <f t="shared" si="107"/>
        <v>7042.775763448938</v>
      </c>
      <c r="BE82" s="20">
        <f t="shared" si="108"/>
        <v>401312.8600000001</v>
      </c>
      <c r="BF82" s="94">
        <f t="shared" si="109"/>
        <v>-256.4370471480588</v>
      </c>
      <c r="BG82" s="29">
        <f t="shared" si="110"/>
        <v>-14612.350000000151</v>
      </c>
      <c r="BH82" s="30">
        <v>12</v>
      </c>
      <c r="BI82" s="30"/>
    </row>
    <row r="83" spans="1:61" ht="12.75">
      <c r="A83" s="15">
        <v>78</v>
      </c>
      <c r="B83" s="16" t="s">
        <v>102</v>
      </c>
      <c r="C83" s="88">
        <v>231</v>
      </c>
      <c r="D83" s="32"/>
      <c r="E83" s="89">
        <f t="shared" si="111"/>
        <v>708.2236207096252</v>
      </c>
      <c r="F83" s="90">
        <v>40356.14</v>
      </c>
      <c r="G83" s="93">
        <f t="shared" si="112"/>
        <v>852.749981573193</v>
      </c>
      <c r="H83" s="95">
        <v>48591.57</v>
      </c>
      <c r="I83" s="89">
        <f t="shared" si="113"/>
        <v>718.589313855906</v>
      </c>
      <c r="J83" s="20">
        <v>40946.8</v>
      </c>
      <c r="K83" s="91">
        <f t="shared" si="114"/>
        <v>266.8473663705508</v>
      </c>
      <c r="L83" s="22">
        <v>15205.55</v>
      </c>
      <c r="M83" s="89">
        <f t="shared" si="115"/>
        <v>720.4902583613831</v>
      </c>
      <c r="N83" s="20">
        <v>41055.12</v>
      </c>
      <c r="O83" s="91">
        <f t="shared" si="116"/>
        <v>735.501788277743</v>
      </c>
      <c r="P83" s="20">
        <v>41910.51</v>
      </c>
      <c r="Q83" s="89">
        <f t="shared" si="117"/>
        <v>740.0440839420029</v>
      </c>
      <c r="R83" s="20">
        <v>42169.34</v>
      </c>
      <c r="S83" s="91">
        <f t="shared" si="118"/>
        <v>663.939967217833</v>
      </c>
      <c r="T83" s="20">
        <v>37832.76</v>
      </c>
      <c r="U83" s="89">
        <f t="shared" si="119"/>
        <v>289.29384965831434</v>
      </c>
      <c r="V83" s="20">
        <v>16484.6</v>
      </c>
      <c r="W83" s="91">
        <f t="shared" si="120"/>
        <v>458.1481585477571</v>
      </c>
      <c r="X83" s="20">
        <v>26106.29</v>
      </c>
      <c r="Y83" s="89">
        <f t="shared" si="121"/>
        <v>519.3205948524276</v>
      </c>
      <c r="Z83" s="20">
        <v>29592.03</v>
      </c>
      <c r="AA83" s="91">
        <f t="shared" si="122"/>
        <v>771.9900249551616</v>
      </c>
      <c r="AB83" s="20">
        <v>43989.69</v>
      </c>
      <c r="AC83" s="89">
        <f t="shared" si="123"/>
        <v>700.8537753895077</v>
      </c>
      <c r="AD83" s="20">
        <v>39936.19</v>
      </c>
      <c r="AE83" s="91">
        <f t="shared" si="124"/>
        <v>423.5799951563822</v>
      </c>
      <c r="AF83" s="20">
        <v>24136.52</v>
      </c>
      <c r="AG83" s="89">
        <f t="shared" si="96"/>
        <v>307.16100817448256</v>
      </c>
      <c r="AH83" s="20">
        <v>17502.71</v>
      </c>
      <c r="AI83" s="91">
        <f t="shared" si="97"/>
        <v>226.51213887845682</v>
      </c>
      <c r="AJ83" s="20">
        <v>12907.16</v>
      </c>
      <c r="AK83" s="89">
        <f t="shared" si="98"/>
        <v>663.2190403318932</v>
      </c>
      <c r="AL83" s="20">
        <v>37791.68</v>
      </c>
      <c r="AM83" s="91">
        <f t="shared" si="99"/>
        <v>530.9200065985519</v>
      </c>
      <c r="AN83" s="20">
        <v>30252.99</v>
      </c>
      <c r="AO83" s="89">
        <f t="shared" si="100"/>
        <v>689.1904840458951</v>
      </c>
      <c r="AP83" s="20">
        <v>39271.59</v>
      </c>
      <c r="AQ83" s="91">
        <f t="shared" si="101"/>
        <v>581.6300528937106</v>
      </c>
      <c r="AR83" s="20">
        <v>33142.56</v>
      </c>
      <c r="AS83" s="89">
        <f t="shared" si="102"/>
        <v>755.3972995075654</v>
      </c>
      <c r="AT83" s="20">
        <v>43044.2</v>
      </c>
      <c r="AU83" s="91">
        <f t="shared" si="125"/>
        <v>650.7200494189414</v>
      </c>
      <c r="AV83" s="20">
        <v>37079.46</v>
      </c>
      <c r="AW83" s="89">
        <f t="shared" si="103"/>
        <v>722.0254746218995</v>
      </c>
      <c r="AX83" s="20">
        <v>41142.6</v>
      </c>
      <c r="AY83" s="91">
        <v>620.82</v>
      </c>
      <c r="AZ83" s="20">
        <v>35375.69</v>
      </c>
      <c r="BA83" s="89">
        <f t="shared" si="104"/>
        <v>7533.808803450901</v>
      </c>
      <c r="BB83" s="20">
        <f t="shared" si="105"/>
        <v>429292.99999999994</v>
      </c>
      <c r="BC83" s="27">
        <f t="shared" si="106"/>
        <v>2.447099397506595</v>
      </c>
      <c r="BD83" s="26">
        <f t="shared" si="107"/>
        <v>6783.359529888281</v>
      </c>
      <c r="BE83" s="20">
        <f t="shared" si="108"/>
        <v>386530.75000000006</v>
      </c>
      <c r="BF83" s="94">
        <f t="shared" si="109"/>
        <v>750.44927356262</v>
      </c>
      <c r="BG83" s="29">
        <f t="shared" si="110"/>
        <v>42762.24999999988</v>
      </c>
      <c r="BH83" s="30">
        <v>12</v>
      </c>
      <c r="BI83" s="30"/>
    </row>
    <row r="84" spans="1:61" ht="12.75">
      <c r="A84" s="15">
        <v>79</v>
      </c>
      <c r="B84" s="16" t="s">
        <v>103</v>
      </c>
      <c r="C84" s="88">
        <v>88</v>
      </c>
      <c r="D84" s="32"/>
      <c r="E84" s="89">
        <f t="shared" si="111"/>
        <v>243.42057695210084</v>
      </c>
      <c r="F84" s="90">
        <v>13870.64</v>
      </c>
      <c r="G84" s="91">
        <f t="shared" si="112"/>
        <v>314.7400416270345</v>
      </c>
      <c r="H84" s="92">
        <v>17934.58</v>
      </c>
      <c r="I84" s="89">
        <f t="shared" si="113"/>
        <v>261.24403761174545</v>
      </c>
      <c r="J84" s="20">
        <v>14886.26</v>
      </c>
      <c r="K84" s="91">
        <f t="shared" si="114"/>
        <v>264.4211701197918</v>
      </c>
      <c r="L84" s="22">
        <v>15067.3</v>
      </c>
      <c r="M84" s="89">
        <f t="shared" si="115"/>
        <v>259.898178729498</v>
      </c>
      <c r="N84" s="20">
        <v>14809.57</v>
      </c>
      <c r="O84" s="91">
        <f t="shared" si="116"/>
        <v>326.0835839964059</v>
      </c>
      <c r="P84" s="20">
        <v>18580.96</v>
      </c>
      <c r="Q84" s="89">
        <f t="shared" si="117"/>
        <v>230.95686021248744</v>
      </c>
      <c r="R84" s="20">
        <v>13160.43</v>
      </c>
      <c r="S84" s="91">
        <f t="shared" si="118"/>
        <v>303.82996795490527</v>
      </c>
      <c r="T84" s="20">
        <v>17312.9</v>
      </c>
      <c r="U84" s="89">
        <f t="shared" si="119"/>
        <v>149.048650280263</v>
      </c>
      <c r="V84" s="20">
        <v>8493.12</v>
      </c>
      <c r="W84" s="91">
        <f t="shared" si="120"/>
        <v>222.26800650027553</v>
      </c>
      <c r="X84" s="20">
        <v>12665.32</v>
      </c>
      <c r="Y84" s="89">
        <f t="shared" si="121"/>
        <v>214.5406811249829</v>
      </c>
      <c r="Z84" s="20">
        <v>12225</v>
      </c>
      <c r="AA84" s="91">
        <f t="shared" si="122"/>
        <v>193.55307446886923</v>
      </c>
      <c r="AB84" s="20">
        <v>11029.08</v>
      </c>
      <c r="AC84" s="89">
        <f t="shared" si="123"/>
        <v>239.25980393877387</v>
      </c>
      <c r="AD84" s="20">
        <v>13633.55</v>
      </c>
      <c r="AE84" s="91">
        <f t="shared" si="124"/>
        <v>210.7410735282246</v>
      </c>
      <c r="AF84" s="20">
        <v>12008.49</v>
      </c>
      <c r="AG84" s="89">
        <f t="shared" si="96"/>
        <v>106.23756190529674</v>
      </c>
      <c r="AH84" s="20">
        <v>6053.65</v>
      </c>
      <c r="AI84" s="91">
        <f t="shared" si="97"/>
        <v>100.57860173878859</v>
      </c>
      <c r="AJ84" s="20">
        <v>5731.19</v>
      </c>
      <c r="AK84" s="89">
        <f t="shared" si="98"/>
        <v>219.686498590788</v>
      </c>
      <c r="AL84" s="20">
        <v>12518.22</v>
      </c>
      <c r="AM84" s="91">
        <f t="shared" si="99"/>
        <v>270.1094376840487</v>
      </c>
      <c r="AN84" s="20">
        <v>15391.43</v>
      </c>
      <c r="AO84" s="89">
        <f t="shared" si="100"/>
        <v>239.97827391711797</v>
      </c>
      <c r="AP84" s="20">
        <v>13674.49</v>
      </c>
      <c r="AQ84" s="91">
        <f t="shared" si="101"/>
        <v>302.22999462990197</v>
      </c>
      <c r="AR84" s="20">
        <v>17221.73</v>
      </c>
      <c r="AS84" s="89">
        <f t="shared" si="102"/>
        <v>268.2139334739621</v>
      </c>
      <c r="AT84" s="20">
        <v>15283.42</v>
      </c>
      <c r="AU84" s="91">
        <f t="shared" si="125"/>
        <v>57.1678524170706</v>
      </c>
      <c r="AV84" s="20">
        <v>3257.55</v>
      </c>
      <c r="AW84" s="89">
        <f t="shared" si="103"/>
        <v>263.99805553313143</v>
      </c>
      <c r="AX84" s="20">
        <v>15043.19</v>
      </c>
      <c r="AY84" s="91">
        <v>171.44</v>
      </c>
      <c r="AZ84" s="20">
        <v>9769.03</v>
      </c>
      <c r="BA84" s="89">
        <f t="shared" si="104"/>
        <v>2696.4831122701485</v>
      </c>
      <c r="BB84" s="20">
        <f t="shared" si="105"/>
        <v>153651.54000000004</v>
      </c>
      <c r="BC84" s="27">
        <f t="shared" si="106"/>
        <v>2.592010231690641</v>
      </c>
      <c r="BD84" s="26">
        <f t="shared" si="107"/>
        <v>2737.162804665317</v>
      </c>
      <c r="BE84" s="20">
        <f t="shared" si="108"/>
        <v>155969.56</v>
      </c>
      <c r="BF84" s="94">
        <f t="shared" si="109"/>
        <v>-40.67969239516833</v>
      </c>
      <c r="BG84" s="29">
        <f t="shared" si="110"/>
        <v>-2318.0199999999604</v>
      </c>
      <c r="BH84" s="30">
        <v>12</v>
      </c>
      <c r="BI84" s="30"/>
    </row>
    <row r="85" spans="1:61" ht="12.75">
      <c r="A85" s="15">
        <v>80</v>
      </c>
      <c r="B85" s="16" t="s">
        <v>104</v>
      </c>
      <c r="C85" s="88">
        <v>225</v>
      </c>
      <c r="D85" s="32"/>
      <c r="E85" s="89">
        <f t="shared" si="111"/>
        <v>714.8718371702041</v>
      </c>
      <c r="F85" s="90">
        <v>40734.97</v>
      </c>
      <c r="G85" s="91">
        <f t="shared" si="112"/>
        <v>651.2200301146673</v>
      </c>
      <c r="H85" s="92">
        <v>37107.95</v>
      </c>
      <c r="I85" s="89">
        <f t="shared" si="113"/>
        <v>704.4656050485942</v>
      </c>
      <c r="J85" s="20">
        <v>40142</v>
      </c>
      <c r="K85" s="91">
        <f t="shared" si="114"/>
        <v>587.2858541790243</v>
      </c>
      <c r="L85" s="22">
        <v>33464.84</v>
      </c>
      <c r="M85" s="89">
        <f t="shared" si="115"/>
        <v>719.947983756331</v>
      </c>
      <c r="N85" s="20">
        <v>41024.22</v>
      </c>
      <c r="O85" s="91">
        <f t="shared" si="116"/>
        <v>768.5101663326443</v>
      </c>
      <c r="P85" s="20">
        <v>43791.4</v>
      </c>
      <c r="Q85" s="89">
        <f t="shared" si="117"/>
        <v>672.2622152180858</v>
      </c>
      <c r="R85" s="20">
        <v>38306.98</v>
      </c>
      <c r="S85" s="91">
        <f t="shared" si="118"/>
        <v>689.8299819943771</v>
      </c>
      <c r="T85" s="20">
        <v>39308.03</v>
      </c>
      <c r="U85" s="89">
        <f t="shared" si="119"/>
        <v>386.6781205358867</v>
      </c>
      <c r="V85" s="20">
        <v>22033.77</v>
      </c>
      <c r="W85" s="91">
        <f t="shared" si="120"/>
        <v>454.04740427712517</v>
      </c>
      <c r="X85" s="20">
        <v>25872.62</v>
      </c>
      <c r="Y85" s="89">
        <f t="shared" si="121"/>
        <v>583.738606091025</v>
      </c>
      <c r="Z85" s="20">
        <v>33262.71</v>
      </c>
      <c r="AA85" s="91">
        <f t="shared" si="122"/>
        <v>424.5506491500856</v>
      </c>
      <c r="AB85" s="20">
        <v>24191.83</v>
      </c>
      <c r="AC85" s="89">
        <f t="shared" si="123"/>
        <v>638.219128078593</v>
      </c>
      <c r="AD85" s="20">
        <v>36367.13</v>
      </c>
      <c r="AE85" s="91">
        <f t="shared" si="124"/>
        <v>482.8000673894655</v>
      </c>
      <c r="AF85" s="20">
        <v>27511.01</v>
      </c>
      <c r="AG85" s="89">
        <f t="shared" si="96"/>
        <v>277.8181607589739</v>
      </c>
      <c r="AH85" s="20">
        <v>15830.69</v>
      </c>
      <c r="AI85" s="91">
        <f t="shared" si="97"/>
        <v>244.79820013969277</v>
      </c>
      <c r="AJ85" s="20">
        <v>13949.14</v>
      </c>
      <c r="AK85" s="89">
        <f t="shared" si="98"/>
        <v>665.1780731526687</v>
      </c>
      <c r="AL85" s="20">
        <v>37903.31</v>
      </c>
      <c r="AM85" s="91">
        <f t="shared" si="99"/>
        <v>510.3700804812731</v>
      </c>
      <c r="AN85" s="20">
        <v>29082.01</v>
      </c>
      <c r="AO85" s="89">
        <f t="shared" si="100"/>
        <v>672.5501998869822</v>
      </c>
      <c r="AP85" s="20">
        <v>38323.39</v>
      </c>
      <c r="AQ85" s="91">
        <f t="shared" si="101"/>
        <v>593.209984872469</v>
      </c>
      <c r="AR85" s="20">
        <v>33802.41</v>
      </c>
      <c r="AS85" s="89">
        <f t="shared" si="102"/>
        <v>679.18771125018</v>
      </c>
      <c r="AT85" s="20">
        <v>38701.61</v>
      </c>
      <c r="AU85" s="91">
        <f t="shared" si="125"/>
        <v>622.7098988807031</v>
      </c>
      <c r="AV85" s="20">
        <v>35483.38</v>
      </c>
      <c r="AW85" s="89">
        <f t="shared" si="103"/>
        <v>618.3381828009449</v>
      </c>
      <c r="AX85" s="20">
        <v>35234.27</v>
      </c>
      <c r="AY85" s="91">
        <v>595.99</v>
      </c>
      <c r="AZ85" s="20">
        <v>33960.82</v>
      </c>
      <c r="BA85" s="89">
        <f t="shared" si="104"/>
        <v>7333.255823748468</v>
      </c>
      <c r="BB85" s="20">
        <f t="shared" si="105"/>
        <v>417865.04999999993</v>
      </c>
      <c r="BC85" s="27">
        <f t="shared" si="106"/>
        <v>2.453823080670936</v>
      </c>
      <c r="BD85" s="26">
        <f t="shared" si="107"/>
        <v>6625.322317811528</v>
      </c>
      <c r="BE85" s="20">
        <f t="shared" si="108"/>
        <v>377525.44</v>
      </c>
      <c r="BF85" s="94">
        <f t="shared" si="109"/>
        <v>707.9335059369405</v>
      </c>
      <c r="BG85" s="29">
        <f t="shared" si="110"/>
        <v>40339.60999999993</v>
      </c>
      <c r="BH85" s="30">
        <v>12</v>
      </c>
      <c r="BI85" s="30"/>
    </row>
    <row r="86" spans="1:61" ht="12.75">
      <c r="A86" s="15">
        <v>81</v>
      </c>
      <c r="B86" s="16" t="s">
        <v>105</v>
      </c>
      <c r="C86" s="88">
        <v>104</v>
      </c>
      <c r="D86" s="32"/>
      <c r="E86" s="89"/>
      <c r="F86" s="90"/>
      <c r="G86" s="91"/>
      <c r="H86" s="92"/>
      <c r="I86" s="89"/>
      <c r="J86" s="20"/>
      <c r="K86" s="91"/>
      <c r="L86" s="22"/>
      <c r="M86" s="89"/>
      <c r="N86" s="20"/>
      <c r="O86" s="91"/>
      <c r="P86" s="20"/>
      <c r="Q86" s="89"/>
      <c r="R86" s="20"/>
      <c r="S86" s="91"/>
      <c r="T86" s="20"/>
      <c r="U86" s="89"/>
      <c r="V86" s="20"/>
      <c r="W86" s="91"/>
      <c r="X86" s="20"/>
      <c r="Y86" s="89"/>
      <c r="Z86" s="20"/>
      <c r="AA86" s="91"/>
      <c r="AB86" s="20"/>
      <c r="AC86" s="89"/>
      <c r="AD86" s="20"/>
      <c r="AE86" s="91"/>
      <c r="AF86" s="20"/>
      <c r="AG86" s="89">
        <f t="shared" si="96"/>
        <v>186.44243290009865</v>
      </c>
      <c r="AH86" s="20">
        <v>10623.9</v>
      </c>
      <c r="AI86" s="93">
        <f t="shared" si="97"/>
        <v>268.7200564386774</v>
      </c>
      <c r="AJ86" s="103">
        <v>15312.26</v>
      </c>
      <c r="AK86" s="89">
        <f t="shared" si="98"/>
        <v>353.5442647002046</v>
      </c>
      <c r="AL86" s="20">
        <v>20145.73</v>
      </c>
      <c r="AM86" s="93">
        <f t="shared" si="99"/>
        <v>417.9399882770409</v>
      </c>
      <c r="AN86" s="34">
        <v>23815.14</v>
      </c>
      <c r="AO86" s="89">
        <f t="shared" si="100"/>
        <v>358.50862199072697</v>
      </c>
      <c r="AP86" s="20">
        <v>20428.61</v>
      </c>
      <c r="AQ86" s="93">
        <f t="shared" si="101"/>
        <v>482.9699450003685</v>
      </c>
      <c r="AR86" s="34">
        <v>27520.69</v>
      </c>
      <c r="AS86" s="89">
        <f t="shared" si="102"/>
        <v>363.5895068986456</v>
      </c>
      <c r="AT86" s="20">
        <v>20718.13</v>
      </c>
      <c r="AU86" s="93">
        <f t="shared" si="125"/>
        <v>411.8400131971037</v>
      </c>
      <c r="AV86" s="34">
        <v>23467.55</v>
      </c>
      <c r="AW86" s="89">
        <f t="shared" si="103"/>
        <v>370.90547574505723</v>
      </c>
      <c r="AX86" s="20">
        <v>21135.01</v>
      </c>
      <c r="AY86" s="91">
        <v>209.73</v>
      </c>
      <c r="AZ86" s="20">
        <v>11950.88</v>
      </c>
      <c r="BA86" s="89">
        <f t="shared" si="104"/>
        <v>1632.990302234733</v>
      </c>
      <c r="BB86" s="20">
        <f t="shared" si="105"/>
        <v>93051.37999999999</v>
      </c>
      <c r="BC86" s="27">
        <f t="shared" si="106"/>
        <v>3.444615390217674</v>
      </c>
      <c r="BD86" s="26">
        <f t="shared" si="107"/>
        <v>1791.2000029131905</v>
      </c>
      <c r="BE86" s="20">
        <f t="shared" si="108"/>
        <v>102066.52</v>
      </c>
      <c r="BF86" s="94">
        <f t="shared" si="109"/>
        <v>-158.20970067845747</v>
      </c>
      <c r="BG86" s="29">
        <f t="shared" si="110"/>
        <v>-9015.140000000014</v>
      </c>
      <c r="BH86" s="43">
        <v>5</v>
      </c>
      <c r="BI86" s="44">
        <v>40391</v>
      </c>
    </row>
    <row r="87" spans="1:61" ht="12.75">
      <c r="A87" s="15">
        <v>82</v>
      </c>
      <c r="B87" s="16" t="s">
        <v>106</v>
      </c>
      <c r="C87" s="88">
        <v>83</v>
      </c>
      <c r="D87" s="32"/>
      <c r="E87" s="89"/>
      <c r="F87" s="90"/>
      <c r="G87" s="91"/>
      <c r="H87" s="92"/>
      <c r="I87" s="89"/>
      <c r="J87" s="20"/>
      <c r="K87" s="91"/>
      <c r="L87" s="22"/>
      <c r="M87" s="89"/>
      <c r="N87" s="20"/>
      <c r="O87" s="91"/>
      <c r="P87" s="20"/>
      <c r="Q87" s="89"/>
      <c r="R87" s="20"/>
      <c r="S87" s="91"/>
      <c r="T87" s="20"/>
      <c r="U87" s="89"/>
      <c r="V87" s="20"/>
      <c r="W87" s="91"/>
      <c r="X87" s="20"/>
      <c r="Y87" s="89"/>
      <c r="Z87" s="20"/>
      <c r="AA87" s="91"/>
      <c r="AB87" s="20"/>
      <c r="AC87" s="89"/>
      <c r="AD87" s="20"/>
      <c r="AE87" s="91"/>
      <c r="AF87" s="20"/>
      <c r="AG87" s="89"/>
      <c r="AH87" s="20"/>
      <c r="AI87" s="93"/>
      <c r="AJ87" s="103"/>
      <c r="AK87" s="89"/>
      <c r="AL87" s="20"/>
      <c r="AM87" s="93"/>
      <c r="AN87" s="34"/>
      <c r="AO87" s="89"/>
      <c r="AP87" s="20"/>
      <c r="AQ87" s="93"/>
      <c r="AR87" s="34"/>
      <c r="AS87" s="89">
        <f t="shared" si="102"/>
        <v>286.8199192028388</v>
      </c>
      <c r="AT87" s="20">
        <v>16343.63</v>
      </c>
      <c r="AU87" s="93">
        <f t="shared" si="125"/>
        <v>354.040033554338</v>
      </c>
      <c r="AV87" s="34">
        <v>20173.98</v>
      </c>
      <c r="AW87" s="89">
        <f t="shared" si="103"/>
        <v>258.93243855098615</v>
      </c>
      <c r="AX87" s="20">
        <v>14754.54</v>
      </c>
      <c r="AY87" s="93">
        <v>421.91</v>
      </c>
      <c r="AZ87" s="34">
        <v>24041.36</v>
      </c>
      <c r="BA87" s="89">
        <f t="shared" si="104"/>
        <v>545.7523577538249</v>
      </c>
      <c r="BB87" s="20">
        <f t="shared" si="105"/>
        <v>31098.17</v>
      </c>
      <c r="BC87" s="27">
        <f t="shared" si="106"/>
        <v>4.674397792496012</v>
      </c>
      <c r="BD87" s="26">
        <f t="shared" si="107"/>
        <v>775.950033554338</v>
      </c>
      <c r="BE87" s="20">
        <f t="shared" si="108"/>
        <v>44215.34</v>
      </c>
      <c r="BF87" s="94">
        <f t="shared" si="109"/>
        <v>-230.19767580051314</v>
      </c>
      <c r="BG87" s="29">
        <f t="shared" si="110"/>
        <v>-13117.169999999998</v>
      </c>
      <c r="BH87" s="43">
        <v>2</v>
      </c>
      <c r="BI87" s="44">
        <v>40483</v>
      </c>
    </row>
    <row r="88" spans="1:61" ht="12.75">
      <c r="A88" s="15">
        <v>83</v>
      </c>
      <c r="B88" s="16" t="s">
        <v>107</v>
      </c>
      <c r="C88" s="88">
        <v>178</v>
      </c>
      <c r="D88" s="32"/>
      <c r="E88" s="89"/>
      <c r="F88" s="90"/>
      <c r="G88" s="91"/>
      <c r="H88" s="92"/>
      <c r="I88" s="89"/>
      <c r="J88" s="20"/>
      <c r="K88" s="91"/>
      <c r="L88" s="22"/>
      <c r="M88" s="89"/>
      <c r="N88" s="20"/>
      <c r="O88" s="91"/>
      <c r="P88" s="20"/>
      <c r="Q88" s="89"/>
      <c r="R88" s="20"/>
      <c r="S88" s="91"/>
      <c r="T88" s="20"/>
      <c r="U88" s="89"/>
      <c r="V88" s="20"/>
      <c r="W88" s="91"/>
      <c r="X88" s="20"/>
      <c r="Y88" s="89"/>
      <c r="Z88" s="20"/>
      <c r="AA88" s="91"/>
      <c r="AB88" s="20"/>
      <c r="AC88" s="89"/>
      <c r="AD88" s="20"/>
      <c r="AE88" s="91"/>
      <c r="AF88" s="20"/>
      <c r="AG88" s="89">
        <f aca="true" t="shared" si="126" ref="AG88:AG103">AH88/1.18/48.29</f>
        <v>488.8930227334151</v>
      </c>
      <c r="AH88" s="20">
        <v>27858.2</v>
      </c>
      <c r="AI88" s="93">
        <f aca="true" t="shared" si="127" ref="AI88:AI103">AJ88/1.18/48.29</f>
        <v>630.249972798523</v>
      </c>
      <c r="AJ88" s="103">
        <v>35913.03</v>
      </c>
      <c r="AK88" s="89">
        <f aca="true" t="shared" si="128" ref="AK88:AK103">AL88/1.18/48.29</f>
        <v>565.7043778583488</v>
      </c>
      <c r="AL88" s="20">
        <v>32235.08</v>
      </c>
      <c r="AM88" s="93">
        <f aca="true" t="shared" si="129" ref="AM88:AM103">AN88/1.18/48.29</f>
        <v>854.6600517354543</v>
      </c>
      <c r="AN88" s="34">
        <v>48700.41</v>
      </c>
      <c r="AO88" s="89">
        <f aca="true" t="shared" si="130" ref="AO88:AO103">AP88/1.18/48.29</f>
        <v>590.0746197935496</v>
      </c>
      <c r="AP88" s="20">
        <v>33623.75</v>
      </c>
      <c r="AQ88" s="93">
        <f aca="true" t="shared" si="131" ref="AQ88:AQ103">AR88/1.18/48.29</f>
        <v>864.9299254855025</v>
      </c>
      <c r="AR88" s="34">
        <v>49285.61</v>
      </c>
      <c r="AS88" s="89">
        <f t="shared" si="102"/>
        <v>585.1221960542065</v>
      </c>
      <c r="AT88" s="20">
        <v>33341.55</v>
      </c>
      <c r="AU88" s="91">
        <f t="shared" si="125"/>
        <v>433.37006995166917</v>
      </c>
      <c r="AV88" s="20">
        <v>24694.38</v>
      </c>
      <c r="AW88" s="89">
        <f t="shared" si="103"/>
        <v>592.4418502620117</v>
      </c>
      <c r="AX88" s="20">
        <v>33758.64</v>
      </c>
      <c r="AY88" s="91">
        <v>668.47</v>
      </c>
      <c r="AZ88" s="20">
        <v>38090.89</v>
      </c>
      <c r="BA88" s="89">
        <f t="shared" si="104"/>
        <v>2822.236066701532</v>
      </c>
      <c r="BB88" s="20">
        <f t="shared" si="105"/>
        <v>160817.22000000003</v>
      </c>
      <c r="BC88" s="27">
        <f t="shared" si="106"/>
        <v>3.8782921572709546</v>
      </c>
      <c r="BD88" s="26">
        <f t="shared" si="107"/>
        <v>3451.6800199711497</v>
      </c>
      <c r="BE88" s="20">
        <f t="shared" si="108"/>
        <v>196684.32</v>
      </c>
      <c r="BF88" s="94">
        <f t="shared" si="109"/>
        <v>-629.4439532696179</v>
      </c>
      <c r="BG88" s="29">
        <f t="shared" si="110"/>
        <v>-35867.09999999998</v>
      </c>
      <c r="BH88" s="43">
        <v>5</v>
      </c>
      <c r="BI88" s="44">
        <v>40391</v>
      </c>
    </row>
    <row r="89" spans="1:61" ht="12.75">
      <c r="A89" s="15">
        <v>84</v>
      </c>
      <c r="B89" s="16" t="s">
        <v>108</v>
      </c>
      <c r="C89" s="88">
        <v>195</v>
      </c>
      <c r="D89" s="32"/>
      <c r="E89" s="89">
        <f aca="true" t="shared" si="132" ref="E89:E103">F89/1.18/48.29</f>
        <v>640.6275994959831</v>
      </c>
      <c r="F89" s="90">
        <v>36504.37</v>
      </c>
      <c r="G89" s="91">
        <f aca="true" t="shared" si="133" ref="G89:G103">H89/1.18/48.29</f>
        <v>938.210002421809</v>
      </c>
      <c r="H89" s="92">
        <v>53461.27</v>
      </c>
      <c r="I89" s="89">
        <f aca="true" t="shared" si="134" ref="I89:I103">J89/1.18/48.29</f>
        <v>640.1263903464591</v>
      </c>
      <c r="J89" s="20">
        <v>36475.81</v>
      </c>
      <c r="K89" s="91">
        <f aca="true" t="shared" si="135" ref="K89:K103">L89/1.18/48.29</f>
        <v>819.4132553674657</v>
      </c>
      <c r="L89" s="22">
        <v>46691.97</v>
      </c>
      <c r="M89" s="89">
        <f aca="true" t="shared" si="136" ref="M89:M103">N89/1.18/48.29</f>
        <v>633.4376349105511</v>
      </c>
      <c r="N89" s="20">
        <v>36094.67</v>
      </c>
      <c r="O89" s="91">
        <f aca="true" t="shared" si="137" ref="O89:O103">P89/1.18/48.29</f>
        <v>1104.2348312279976</v>
      </c>
      <c r="P89" s="20">
        <v>62921.73</v>
      </c>
      <c r="Q89" s="89">
        <f aca="true" t="shared" si="138" ref="Q89:Q103">R89/1.18/48.29</f>
        <v>600.0638795974884</v>
      </c>
      <c r="R89" s="20">
        <v>34192.96</v>
      </c>
      <c r="S89" s="91">
        <f aca="true" t="shared" si="139" ref="S89:S103">T89/1.18/48.29</f>
        <v>1126.6300704430507</v>
      </c>
      <c r="T89" s="20">
        <v>64197.86</v>
      </c>
      <c r="U89" s="89">
        <f aca="true" t="shared" si="140" ref="U89:U103">V89/1.18/48.29</f>
        <v>468.7872704107599</v>
      </c>
      <c r="V89" s="20">
        <v>26712.53</v>
      </c>
      <c r="W89" s="91">
        <f aca="true" t="shared" si="141" ref="W89:W103">X89/1.18/48.29</f>
        <v>751.2021297878987</v>
      </c>
      <c r="X89" s="20">
        <v>42805.15</v>
      </c>
      <c r="Y89" s="89">
        <f aca="true" t="shared" si="142" ref="Y89:Y103">Z89/1.18/48.29</f>
        <v>570.102417948061</v>
      </c>
      <c r="Z89" s="20">
        <v>32485.69</v>
      </c>
      <c r="AA89" s="91">
        <f aca="true" t="shared" si="143" ref="AA89:AA103">AB89/1.18/48.29</f>
        <v>792.5499541962226</v>
      </c>
      <c r="AB89" s="20">
        <v>45161.24</v>
      </c>
      <c r="AC89" s="89">
        <f aca="true" t="shared" si="144" ref="AC89:AC103">AD89/1.18/48.29</f>
        <v>614.675109069148</v>
      </c>
      <c r="AD89" s="20">
        <v>35025.54</v>
      </c>
      <c r="AE89" s="91">
        <f aca="true" t="shared" si="145" ref="AE89:AE103">AF89/1.18/48.29</f>
        <v>907.9700327470684</v>
      </c>
      <c r="AF89" s="20">
        <v>51738.13</v>
      </c>
      <c r="AG89" s="89">
        <f t="shared" si="126"/>
        <v>398.5881555994679</v>
      </c>
      <c r="AH89" s="20">
        <v>22712.43</v>
      </c>
      <c r="AI89" s="91">
        <f t="shared" si="127"/>
        <v>609.1839205927465</v>
      </c>
      <c r="AJ89" s="20">
        <v>34712.64</v>
      </c>
      <c r="AK89" s="89">
        <f t="shared" si="128"/>
        <v>564.0596537164238</v>
      </c>
      <c r="AL89" s="20">
        <v>32141.36</v>
      </c>
      <c r="AM89" s="91">
        <f t="shared" si="129"/>
        <v>919.8600615630847</v>
      </c>
      <c r="AN89" s="20">
        <v>52415.65</v>
      </c>
      <c r="AO89" s="89">
        <f t="shared" si="130"/>
        <v>576.378237414491</v>
      </c>
      <c r="AP89" s="20">
        <v>32843.3</v>
      </c>
      <c r="AQ89" s="91">
        <f t="shared" si="131"/>
        <v>738.8800362218377</v>
      </c>
      <c r="AR89" s="20">
        <v>42103.01</v>
      </c>
      <c r="AS89" s="89">
        <f t="shared" si="102"/>
        <v>579.4330510229511</v>
      </c>
      <c r="AT89" s="20">
        <v>33017.37</v>
      </c>
      <c r="AU89" s="91">
        <f t="shared" si="125"/>
        <v>825.5999241868514</v>
      </c>
      <c r="AV89" s="20">
        <v>47044.5</v>
      </c>
      <c r="AW89" s="89">
        <f t="shared" si="103"/>
        <v>577.7688471136601</v>
      </c>
      <c r="AX89" s="20">
        <v>32922.54</v>
      </c>
      <c r="AY89" s="91">
        <v>931.54</v>
      </c>
      <c r="AZ89" s="20">
        <v>53081.2</v>
      </c>
      <c r="BA89" s="89">
        <f t="shared" si="104"/>
        <v>6864.048246645444</v>
      </c>
      <c r="BB89" s="20">
        <f t="shared" si="105"/>
        <v>391128.57</v>
      </c>
      <c r="BC89" s="27">
        <f t="shared" si="106"/>
        <v>4.472339409724801</v>
      </c>
      <c r="BD89" s="26">
        <f t="shared" si="107"/>
        <v>10465.274218756032</v>
      </c>
      <c r="BE89" s="20">
        <f t="shared" si="108"/>
        <v>596334.3500000001</v>
      </c>
      <c r="BF89" s="94">
        <f t="shared" si="109"/>
        <v>-3601.2259721105884</v>
      </c>
      <c r="BG89" s="29">
        <f t="shared" si="110"/>
        <v>-205205.7800000001</v>
      </c>
      <c r="BH89" s="30">
        <v>12</v>
      </c>
      <c r="BI89" s="30"/>
    </row>
    <row r="90" spans="1:61" ht="12.75">
      <c r="A90" s="15">
        <v>85</v>
      </c>
      <c r="B90" s="16" t="s">
        <v>109</v>
      </c>
      <c r="C90" s="88">
        <v>334</v>
      </c>
      <c r="D90" s="32"/>
      <c r="E90" s="89">
        <f t="shared" si="132"/>
        <v>1103.606389363696</v>
      </c>
      <c r="F90" s="90">
        <v>62885.92</v>
      </c>
      <c r="G90" s="91">
        <f t="shared" si="133"/>
        <v>1208.7000852897922</v>
      </c>
      <c r="H90" s="92">
        <v>68874.39</v>
      </c>
      <c r="I90" s="89">
        <f t="shared" si="134"/>
        <v>1106.7845748321406</v>
      </c>
      <c r="J90" s="20">
        <v>63067.02</v>
      </c>
      <c r="K90" s="91">
        <f t="shared" si="135"/>
        <v>1084.169968867471</v>
      </c>
      <c r="L90" s="22">
        <v>61778.39</v>
      </c>
      <c r="M90" s="89">
        <f t="shared" si="136"/>
        <v>1128.8476050415745</v>
      </c>
      <c r="N90" s="20">
        <v>64324.22</v>
      </c>
      <c r="O90" s="91">
        <f t="shared" si="137"/>
        <v>1432.951518193401</v>
      </c>
      <c r="P90" s="20">
        <v>81652.73</v>
      </c>
      <c r="Q90" s="89">
        <f t="shared" si="138"/>
        <v>1063.0259975922306</v>
      </c>
      <c r="R90" s="20">
        <v>60573.56</v>
      </c>
      <c r="S90" s="91">
        <f t="shared" si="139"/>
        <v>1320.9700573161444</v>
      </c>
      <c r="T90" s="20">
        <v>75271.78</v>
      </c>
      <c r="U90" s="89">
        <f t="shared" si="140"/>
        <v>827.0831944010586</v>
      </c>
      <c r="V90" s="20">
        <v>47129.02</v>
      </c>
      <c r="W90" s="91">
        <f t="shared" si="141"/>
        <v>1021.5383049443511</v>
      </c>
      <c r="X90" s="20">
        <v>58209.5</v>
      </c>
      <c r="Y90" s="89">
        <f t="shared" si="142"/>
        <v>989.3586067228013</v>
      </c>
      <c r="Z90" s="20">
        <v>56375.83</v>
      </c>
      <c r="AA90" s="91">
        <f t="shared" si="143"/>
        <v>947.9000459792709</v>
      </c>
      <c r="AB90" s="20">
        <v>54013.43</v>
      </c>
      <c r="AC90" s="89">
        <f t="shared" si="144"/>
        <v>1064.525764186009</v>
      </c>
      <c r="AD90" s="20">
        <v>60659.02</v>
      </c>
      <c r="AE90" s="91">
        <f t="shared" si="145"/>
        <v>952.3200227439447</v>
      </c>
      <c r="AF90" s="20">
        <v>54265.29</v>
      </c>
      <c r="AG90" s="89">
        <f t="shared" si="126"/>
        <v>571.0260397106465</v>
      </c>
      <c r="AH90" s="20">
        <v>32538.32</v>
      </c>
      <c r="AI90" s="91">
        <f t="shared" si="127"/>
        <v>572.7634243676096</v>
      </c>
      <c r="AJ90" s="20">
        <v>32637.32</v>
      </c>
      <c r="AK90" s="89">
        <f t="shared" si="128"/>
        <v>1053.8008360505562</v>
      </c>
      <c r="AL90" s="20">
        <v>60047.89</v>
      </c>
      <c r="AM90" s="91">
        <f t="shared" si="129"/>
        <v>1116.8399956477638</v>
      </c>
      <c r="AN90" s="20">
        <v>63640</v>
      </c>
      <c r="AO90" s="89">
        <f t="shared" si="130"/>
        <v>1123.3188609776387</v>
      </c>
      <c r="AP90" s="20">
        <v>64009.18</v>
      </c>
      <c r="AQ90" s="91">
        <f t="shared" si="131"/>
        <v>1094.7599425785597</v>
      </c>
      <c r="AR90" s="20">
        <v>62381.83</v>
      </c>
      <c r="AS90" s="89">
        <f t="shared" si="102"/>
        <v>1057.7341696178808</v>
      </c>
      <c r="AT90" s="20">
        <v>60272.02</v>
      </c>
      <c r="AU90" s="91">
        <f t="shared" si="125"/>
        <v>1171.18995054596</v>
      </c>
      <c r="AV90" s="20">
        <v>66736.98</v>
      </c>
      <c r="AW90" s="89">
        <f t="shared" si="103"/>
        <v>1112.298752943902</v>
      </c>
      <c r="AX90" s="20">
        <v>63381.23</v>
      </c>
      <c r="AY90" s="91">
        <v>1193.25</v>
      </c>
      <c r="AZ90" s="20">
        <v>67994.01</v>
      </c>
      <c r="BA90" s="89">
        <f t="shared" si="104"/>
        <v>12201.410791440137</v>
      </c>
      <c r="BB90" s="20">
        <f t="shared" si="105"/>
        <v>695263.2300000001</v>
      </c>
      <c r="BC90" s="27">
        <f t="shared" si="106"/>
        <v>3.272792743631305</v>
      </c>
      <c r="BD90" s="26">
        <f t="shared" si="107"/>
        <v>13117.35331647427</v>
      </c>
      <c r="BE90" s="20">
        <f t="shared" si="108"/>
        <v>747455.65</v>
      </c>
      <c r="BF90" s="94">
        <f t="shared" si="109"/>
        <v>-915.9425250341319</v>
      </c>
      <c r="BG90" s="29">
        <f t="shared" si="110"/>
        <v>-52192.419999999925</v>
      </c>
      <c r="BH90" s="30">
        <v>12</v>
      </c>
      <c r="BI90" s="30"/>
    </row>
    <row r="91" spans="1:61" ht="12.75">
      <c r="A91" s="15">
        <v>86</v>
      </c>
      <c r="B91" s="16" t="s">
        <v>110</v>
      </c>
      <c r="C91" s="88">
        <v>280</v>
      </c>
      <c r="D91" s="18"/>
      <c r="E91" s="89">
        <f t="shared" si="132"/>
        <v>871.6781731839066</v>
      </c>
      <c r="F91" s="90">
        <v>49670.14</v>
      </c>
      <c r="G91" s="91">
        <f t="shared" si="133"/>
        <v>761.5999382263234</v>
      </c>
      <c r="H91" s="92">
        <v>43397.64</v>
      </c>
      <c r="I91" s="89">
        <f t="shared" si="134"/>
        <v>803.2062644123955</v>
      </c>
      <c r="J91" s="20">
        <v>45768.46</v>
      </c>
      <c r="K91" s="91">
        <f t="shared" si="135"/>
        <v>1017.3687572610395</v>
      </c>
      <c r="L91" s="22">
        <v>57971.91</v>
      </c>
      <c r="M91" s="89">
        <f t="shared" si="136"/>
        <v>878.2935723787429</v>
      </c>
      <c r="N91" s="20">
        <v>50047.1</v>
      </c>
      <c r="O91" s="93">
        <f t="shared" si="137"/>
        <v>892.3358522485971</v>
      </c>
      <c r="P91" s="34">
        <v>50847.26</v>
      </c>
      <c r="Q91" s="89">
        <f t="shared" si="138"/>
        <v>878.3100687583142</v>
      </c>
      <c r="R91" s="20">
        <v>50048.04</v>
      </c>
      <c r="S91" s="91">
        <f t="shared" si="139"/>
        <v>1311.7499850830611</v>
      </c>
      <c r="T91" s="20">
        <v>74746.4</v>
      </c>
      <c r="U91" s="89">
        <f t="shared" si="140"/>
        <v>898.1548623956253</v>
      </c>
      <c r="V91" s="20">
        <v>51178.84</v>
      </c>
      <c r="W91" s="91">
        <f t="shared" si="141"/>
        <v>1168.9699590398407</v>
      </c>
      <c r="X91" s="20">
        <v>66610.48</v>
      </c>
      <c r="Y91" s="89">
        <f t="shared" si="142"/>
        <v>746.2274183867945</v>
      </c>
      <c r="Z91" s="20">
        <v>42521.68</v>
      </c>
      <c r="AA91" s="91">
        <f t="shared" si="143"/>
        <v>973.8899165002405</v>
      </c>
      <c r="AB91" s="20">
        <v>55494.39</v>
      </c>
      <c r="AC91" s="89">
        <f t="shared" si="144"/>
        <v>844.4981064262174</v>
      </c>
      <c r="AD91" s="20">
        <v>48121.36</v>
      </c>
      <c r="AE91" s="91">
        <f t="shared" si="145"/>
        <v>809.6400279385493</v>
      </c>
      <c r="AF91" s="20">
        <v>46135.07</v>
      </c>
      <c r="AG91" s="89">
        <f t="shared" si="126"/>
        <v>523.8202456205622</v>
      </c>
      <c r="AH91" s="20">
        <v>29848.43</v>
      </c>
      <c r="AI91" s="93">
        <f t="shared" si="127"/>
        <v>362.59007198739255</v>
      </c>
      <c r="AJ91" s="34">
        <v>20661.18</v>
      </c>
      <c r="AK91" s="89">
        <f t="shared" si="128"/>
        <v>517.9859675477605</v>
      </c>
      <c r="AL91" s="20">
        <v>29515.98</v>
      </c>
      <c r="AM91" s="93">
        <f t="shared" si="129"/>
        <v>1152.209988382337</v>
      </c>
      <c r="AN91" s="34">
        <v>65655.46</v>
      </c>
      <c r="AO91" s="89">
        <f t="shared" si="130"/>
        <v>894.8183818806576</v>
      </c>
      <c r="AP91" s="20">
        <v>50988.72</v>
      </c>
      <c r="AQ91" s="91">
        <f t="shared" si="131"/>
        <v>1120.460073496636</v>
      </c>
      <c r="AR91" s="20">
        <v>63846.28</v>
      </c>
      <c r="AS91" s="89">
        <f t="shared" si="102"/>
        <v>899.9362958959115</v>
      </c>
      <c r="AT91" s="20">
        <v>51280.35</v>
      </c>
      <c r="AU91" s="91">
        <f t="shared" si="125"/>
        <v>1121.0198974416573</v>
      </c>
      <c r="AV91" s="20">
        <v>63878.18</v>
      </c>
      <c r="AW91" s="89">
        <f t="shared" si="103"/>
        <v>924.0373309559828</v>
      </c>
      <c r="AX91" s="20">
        <v>52653.68</v>
      </c>
      <c r="AY91" s="91">
        <v>1221.43</v>
      </c>
      <c r="AZ91" s="20">
        <v>69599.77</v>
      </c>
      <c r="BA91" s="89">
        <f t="shared" si="104"/>
        <v>9680.966687842872</v>
      </c>
      <c r="BB91" s="20">
        <f t="shared" si="105"/>
        <v>551642.78</v>
      </c>
      <c r="BC91" s="27">
        <f t="shared" si="106"/>
        <v>3.545614424882641</v>
      </c>
      <c r="BD91" s="26">
        <f t="shared" si="107"/>
        <v>11913.264467605673</v>
      </c>
      <c r="BE91" s="20">
        <f t="shared" si="108"/>
        <v>678844.0200000001</v>
      </c>
      <c r="BF91" s="94">
        <f t="shared" si="109"/>
        <v>-2232.297779762801</v>
      </c>
      <c r="BG91" s="29">
        <f t="shared" si="110"/>
        <v>-127201.2400000001</v>
      </c>
      <c r="BH91" s="30">
        <v>12</v>
      </c>
      <c r="BI91" s="30"/>
    </row>
    <row r="92" spans="1:61" ht="12.75">
      <c r="A92" s="15">
        <v>87</v>
      </c>
      <c r="B92" s="16" t="s">
        <v>111</v>
      </c>
      <c r="C92" s="88">
        <v>301</v>
      </c>
      <c r="D92" s="18"/>
      <c r="E92" s="89">
        <f t="shared" si="132"/>
        <v>1104.743235606909</v>
      </c>
      <c r="F92" s="90">
        <v>62950.7</v>
      </c>
      <c r="G92" s="91">
        <f t="shared" si="133"/>
        <v>862.5200501209151</v>
      </c>
      <c r="H92" s="92">
        <v>49148.29</v>
      </c>
      <c r="I92" s="89">
        <f t="shared" si="134"/>
        <v>975.9774104895915</v>
      </c>
      <c r="J92" s="20">
        <v>55613.34</v>
      </c>
      <c r="K92" s="91">
        <f t="shared" si="135"/>
        <v>1288.197366897031</v>
      </c>
      <c r="L92" s="22">
        <v>73404.32</v>
      </c>
      <c r="M92" s="89">
        <f t="shared" si="136"/>
        <v>743.817016542008</v>
      </c>
      <c r="N92" s="20">
        <v>42384.33</v>
      </c>
      <c r="O92" s="93">
        <f t="shared" si="137"/>
        <v>944.9168336778855</v>
      </c>
      <c r="P92" s="34">
        <v>53843.44</v>
      </c>
      <c r="Q92" s="89">
        <f t="shared" si="138"/>
        <v>982.0396544885947</v>
      </c>
      <c r="R92" s="20">
        <v>55958.78</v>
      </c>
      <c r="S92" s="93">
        <f t="shared" si="139"/>
        <v>900.0400124951302</v>
      </c>
      <c r="T92" s="34">
        <v>51286.26</v>
      </c>
      <c r="U92" s="89">
        <f t="shared" si="140"/>
        <v>992.4909884139258</v>
      </c>
      <c r="V92" s="20">
        <v>56554.32</v>
      </c>
      <c r="W92" s="93">
        <f t="shared" si="141"/>
        <v>1408.1799228531015</v>
      </c>
      <c r="X92" s="34">
        <v>80241.19</v>
      </c>
      <c r="Y92" s="89">
        <f t="shared" si="142"/>
        <v>820.7138369525923</v>
      </c>
      <c r="Z92" s="20">
        <v>46766.08</v>
      </c>
      <c r="AA92" s="93">
        <f t="shared" si="143"/>
        <v>1407.9700327470682</v>
      </c>
      <c r="AB92" s="34">
        <v>80229.23</v>
      </c>
      <c r="AC92" s="89">
        <f t="shared" si="144"/>
        <v>975.3779250362394</v>
      </c>
      <c r="AD92" s="20">
        <v>55579.18</v>
      </c>
      <c r="AE92" s="93">
        <f t="shared" si="145"/>
        <v>324.2400258326284</v>
      </c>
      <c r="AF92" s="34">
        <v>18475.91</v>
      </c>
      <c r="AG92" s="89">
        <f t="shared" si="126"/>
        <v>883.8174026274874</v>
      </c>
      <c r="AH92" s="20">
        <v>50361.86</v>
      </c>
      <c r="AI92" s="93">
        <f t="shared" si="127"/>
        <v>557.3200051946046</v>
      </c>
      <c r="AJ92" s="34">
        <v>31757.32</v>
      </c>
      <c r="AK92" s="89">
        <f t="shared" si="128"/>
        <v>312.3624570479904</v>
      </c>
      <c r="AL92" s="20">
        <v>17799.1</v>
      </c>
      <c r="AM92" s="93">
        <f t="shared" si="129"/>
        <v>505.4299412799085</v>
      </c>
      <c r="AN92" s="34">
        <v>28800.51</v>
      </c>
      <c r="AO92" s="89">
        <f t="shared" si="130"/>
        <v>968.0765221420023</v>
      </c>
      <c r="AP92" s="20">
        <v>55163.13</v>
      </c>
      <c r="AQ92" s="91">
        <f t="shared" si="131"/>
        <v>995.1400612822953</v>
      </c>
      <c r="AR92" s="20">
        <v>56705.27</v>
      </c>
      <c r="AS92" s="89">
        <f t="shared" si="102"/>
        <v>813.73569290059</v>
      </c>
      <c r="AT92" s="20">
        <v>46368.45</v>
      </c>
      <c r="AU92" s="91">
        <f t="shared" si="125"/>
        <v>1078.0900000350987</v>
      </c>
      <c r="AV92" s="20">
        <v>61431.94</v>
      </c>
      <c r="AW92" s="89">
        <f t="shared" si="103"/>
        <v>930.064125288248</v>
      </c>
      <c r="AX92" s="20">
        <v>52997.1</v>
      </c>
      <c r="AY92" s="91">
        <v>1152.4</v>
      </c>
      <c r="AZ92" s="20">
        <v>65666.29</v>
      </c>
      <c r="BA92" s="89">
        <f t="shared" si="104"/>
        <v>10503.216267536178</v>
      </c>
      <c r="BB92" s="20">
        <f t="shared" si="105"/>
        <v>598496.37</v>
      </c>
      <c r="BC92" s="27">
        <f t="shared" si="106"/>
        <v>3.1629136911449796</v>
      </c>
      <c r="BD92" s="26">
        <f t="shared" si="107"/>
        <v>11424.444252415668</v>
      </c>
      <c r="BE92" s="20">
        <f t="shared" si="108"/>
        <v>650989.97</v>
      </c>
      <c r="BF92" s="94">
        <f t="shared" si="109"/>
        <v>-921.2279848794897</v>
      </c>
      <c r="BG92" s="29">
        <f t="shared" si="110"/>
        <v>-52493.59999999998</v>
      </c>
      <c r="BH92" s="30">
        <v>12</v>
      </c>
      <c r="BI92" s="30"/>
    </row>
    <row r="93" spans="1:61" ht="12.75">
      <c r="A93" s="15">
        <v>88</v>
      </c>
      <c r="B93" s="16" t="s">
        <v>112</v>
      </c>
      <c r="C93" s="88">
        <v>238</v>
      </c>
      <c r="D93" s="32"/>
      <c r="E93" s="89">
        <f t="shared" si="132"/>
        <v>745.6170523426614</v>
      </c>
      <c r="F93" s="90">
        <v>42486.9</v>
      </c>
      <c r="G93" s="91">
        <f t="shared" si="133"/>
        <v>567.2699544770122</v>
      </c>
      <c r="H93" s="92">
        <v>32324.29</v>
      </c>
      <c r="I93" s="89">
        <f t="shared" si="134"/>
        <v>727.3406432184087</v>
      </c>
      <c r="J93" s="20">
        <v>41445.47</v>
      </c>
      <c r="K93" s="91">
        <f t="shared" si="135"/>
        <v>1430.5307622380324</v>
      </c>
      <c r="L93" s="22">
        <v>81514.79</v>
      </c>
      <c r="M93" s="89">
        <f t="shared" si="136"/>
        <v>785.9473660195641</v>
      </c>
      <c r="N93" s="20">
        <v>44785.01</v>
      </c>
      <c r="O93" s="91">
        <f t="shared" si="137"/>
        <v>1224.996051398507</v>
      </c>
      <c r="P93" s="20">
        <v>69802.97</v>
      </c>
      <c r="Q93" s="89">
        <f t="shared" si="138"/>
        <v>761.8566850700746</v>
      </c>
      <c r="R93" s="20">
        <v>43412.27</v>
      </c>
      <c r="S93" s="91">
        <f t="shared" si="139"/>
        <v>1249.000038608548</v>
      </c>
      <c r="T93" s="20">
        <v>71170.77</v>
      </c>
      <c r="U93" s="89">
        <f t="shared" si="140"/>
        <v>748.4323174605403</v>
      </c>
      <c r="V93" s="20">
        <v>42647.32</v>
      </c>
      <c r="W93" s="91">
        <f t="shared" si="141"/>
        <v>1016.0000842368319</v>
      </c>
      <c r="X93" s="20">
        <v>57893.92</v>
      </c>
      <c r="Y93" s="89">
        <f t="shared" si="142"/>
        <v>739.4040595133217</v>
      </c>
      <c r="Z93" s="20">
        <v>42132.87</v>
      </c>
      <c r="AA93" s="91">
        <f t="shared" si="143"/>
        <v>830.0000701973601</v>
      </c>
      <c r="AB93" s="20">
        <v>47295.23</v>
      </c>
      <c r="AC93" s="89">
        <f t="shared" si="144"/>
        <v>697.4241078793027</v>
      </c>
      <c r="AD93" s="20">
        <v>39740.76</v>
      </c>
      <c r="AE93" s="91">
        <f t="shared" si="145"/>
        <v>817.000045628284</v>
      </c>
      <c r="AF93" s="20">
        <v>46554.46</v>
      </c>
      <c r="AG93" s="89">
        <f t="shared" si="126"/>
        <v>662.0981639880524</v>
      </c>
      <c r="AH93" s="20">
        <v>37727.81</v>
      </c>
      <c r="AI93" s="91">
        <f t="shared" si="127"/>
        <v>504.000021059208</v>
      </c>
      <c r="AJ93" s="20">
        <v>28719.03</v>
      </c>
      <c r="AK93" s="89">
        <f t="shared" si="128"/>
        <v>435.0591939237166</v>
      </c>
      <c r="AL93" s="20">
        <v>24790.63</v>
      </c>
      <c r="AM93" s="91">
        <f t="shared" si="129"/>
        <v>927.9999719210562</v>
      </c>
      <c r="AN93" s="20">
        <v>52879.48</v>
      </c>
      <c r="AO93" s="89">
        <f t="shared" si="130"/>
        <v>732.2412964048423</v>
      </c>
      <c r="AP93" s="20">
        <v>41724.72</v>
      </c>
      <c r="AQ93" s="91">
        <f t="shared" si="131"/>
        <v>1008.000042118416</v>
      </c>
      <c r="AR93" s="20">
        <v>57438.06</v>
      </c>
      <c r="AS93" s="89">
        <f t="shared" si="102"/>
        <v>697.5499366468829</v>
      </c>
      <c r="AT93" s="20">
        <v>39747.93</v>
      </c>
      <c r="AU93" s="91">
        <f t="shared" si="125"/>
        <v>1054.9999824506601</v>
      </c>
      <c r="AV93" s="20">
        <v>60116.22</v>
      </c>
      <c r="AW93" s="89">
        <f t="shared" si="103"/>
        <v>688.5981938219304</v>
      </c>
      <c r="AX93" s="20">
        <v>39237.84</v>
      </c>
      <c r="AY93" s="91">
        <v>944</v>
      </c>
      <c r="AZ93" s="20">
        <v>53791.2</v>
      </c>
      <c r="BA93" s="89">
        <f t="shared" si="104"/>
        <v>8421.569016289299</v>
      </c>
      <c r="BB93" s="20">
        <f t="shared" si="105"/>
        <v>479879.53</v>
      </c>
      <c r="BC93" s="27">
        <f t="shared" si="106"/>
        <v>4.052449938492267</v>
      </c>
      <c r="BD93" s="26">
        <f t="shared" si="107"/>
        <v>11573.797024333915</v>
      </c>
      <c r="BE93" s="20">
        <f t="shared" si="108"/>
        <v>659500.4199999999</v>
      </c>
      <c r="BF93" s="94">
        <f t="shared" si="109"/>
        <v>-3152.228008044616</v>
      </c>
      <c r="BG93" s="29">
        <f t="shared" si="110"/>
        <v>-179620.8899999999</v>
      </c>
      <c r="BH93" s="30">
        <v>12</v>
      </c>
      <c r="BI93" s="30"/>
    </row>
    <row r="94" spans="1:61" ht="12.75">
      <c r="A94" s="15">
        <v>89</v>
      </c>
      <c r="B94" s="16" t="s">
        <v>113</v>
      </c>
      <c r="C94" s="88">
        <v>121</v>
      </c>
      <c r="D94" s="32"/>
      <c r="E94" s="89">
        <f t="shared" si="132"/>
        <v>398.9356325308605</v>
      </c>
      <c r="F94" s="90">
        <v>22732.23</v>
      </c>
      <c r="G94" s="91">
        <f t="shared" si="133"/>
        <v>622.8699488612234</v>
      </c>
      <c r="H94" s="92">
        <v>35492.5</v>
      </c>
      <c r="I94" s="89">
        <f t="shared" si="134"/>
        <v>394.8327723394323</v>
      </c>
      <c r="J94" s="20">
        <v>22498.44</v>
      </c>
      <c r="K94" s="91">
        <f t="shared" si="135"/>
        <v>335.9701801615241</v>
      </c>
      <c r="L94" s="22">
        <v>19144.32</v>
      </c>
      <c r="M94" s="89">
        <f t="shared" si="136"/>
        <v>404.69953775038516</v>
      </c>
      <c r="N94" s="20">
        <v>23060.67</v>
      </c>
      <c r="O94" s="91">
        <f t="shared" si="137"/>
        <v>661.7506870566599</v>
      </c>
      <c r="P94" s="20">
        <v>37708.01</v>
      </c>
      <c r="Q94" s="89">
        <f t="shared" si="138"/>
        <v>370.92635945962076</v>
      </c>
      <c r="R94" s="20">
        <v>21136.2</v>
      </c>
      <c r="S94" s="91">
        <f t="shared" si="139"/>
        <v>645.9999789407921</v>
      </c>
      <c r="T94" s="20">
        <v>36810.5</v>
      </c>
      <c r="U94" s="89">
        <f t="shared" si="140"/>
        <v>392.46799877856597</v>
      </c>
      <c r="V94" s="20">
        <v>22363.69</v>
      </c>
      <c r="W94" s="91">
        <f t="shared" si="141"/>
        <v>504.99998245066</v>
      </c>
      <c r="X94" s="20">
        <v>28776.01</v>
      </c>
      <c r="Y94" s="89">
        <f t="shared" si="142"/>
        <v>366.06957962311037</v>
      </c>
      <c r="Z94" s="20">
        <v>20859.45</v>
      </c>
      <c r="AA94" s="91">
        <f t="shared" si="143"/>
        <v>409.000003509868</v>
      </c>
      <c r="AB94" s="20">
        <v>23305.72</v>
      </c>
      <c r="AC94" s="89">
        <f t="shared" si="144"/>
        <v>373.5478798642384</v>
      </c>
      <c r="AD94" s="20">
        <v>21285.58</v>
      </c>
      <c r="AE94" s="91">
        <f t="shared" si="145"/>
        <v>391.99995788158407</v>
      </c>
      <c r="AF94" s="20">
        <v>22337.02</v>
      </c>
      <c r="AG94" s="89">
        <f t="shared" si="126"/>
        <v>342.30987922544233</v>
      </c>
      <c r="AH94" s="20">
        <v>19505.57</v>
      </c>
      <c r="AI94" s="91">
        <f t="shared" si="127"/>
        <v>244.0000561578879</v>
      </c>
      <c r="AJ94" s="20">
        <v>13903.66</v>
      </c>
      <c r="AK94" s="89">
        <f t="shared" si="128"/>
        <v>225.57254721649923</v>
      </c>
      <c r="AL94" s="20">
        <v>12853.62</v>
      </c>
      <c r="AM94" s="91">
        <f t="shared" si="129"/>
        <v>563.000024569076</v>
      </c>
      <c r="AN94" s="20">
        <v>32080.98</v>
      </c>
      <c r="AO94" s="89">
        <f t="shared" si="130"/>
        <v>376.4479082941691</v>
      </c>
      <c r="AP94" s="20">
        <v>21450.83</v>
      </c>
      <c r="AQ94" s="91">
        <f t="shared" si="131"/>
        <v>513.9999859605281</v>
      </c>
      <c r="AR94" s="20">
        <v>29288.85</v>
      </c>
      <c r="AS94" s="89">
        <f t="shared" si="102"/>
        <v>380.11607133455715</v>
      </c>
      <c r="AT94" s="20">
        <v>21659.85</v>
      </c>
      <c r="AU94" s="91">
        <f t="shared" si="125"/>
        <v>500</v>
      </c>
      <c r="AV94" s="20">
        <v>28491.1</v>
      </c>
      <c r="AW94" s="89">
        <f t="shared" si="103"/>
        <v>356.55731087953785</v>
      </c>
      <c r="AX94" s="20">
        <v>20317.42</v>
      </c>
      <c r="AY94" s="91">
        <v>432.2</v>
      </c>
      <c r="AZ94" s="20">
        <v>24627.71</v>
      </c>
      <c r="BA94" s="89">
        <f t="shared" si="104"/>
        <v>4382.48347729642</v>
      </c>
      <c r="BB94" s="20">
        <f t="shared" si="105"/>
        <v>249723.55000000002</v>
      </c>
      <c r="BC94" s="27">
        <f t="shared" si="106"/>
        <v>4.012252620902069</v>
      </c>
      <c r="BD94" s="26">
        <f t="shared" si="107"/>
        <v>5825.790805549803</v>
      </c>
      <c r="BE94" s="20">
        <f t="shared" si="108"/>
        <v>331966.38</v>
      </c>
      <c r="BF94" s="94">
        <f t="shared" si="109"/>
        <v>-1443.3073282533833</v>
      </c>
      <c r="BG94" s="29">
        <f t="shared" si="110"/>
        <v>-82242.82999999999</v>
      </c>
      <c r="BH94" s="30">
        <v>12</v>
      </c>
      <c r="BI94" s="30"/>
    </row>
    <row r="95" spans="1:61" ht="12.75">
      <c r="A95" s="15">
        <v>90</v>
      </c>
      <c r="B95" s="16" t="s">
        <v>114</v>
      </c>
      <c r="C95" s="88">
        <v>224</v>
      </c>
      <c r="D95" s="32"/>
      <c r="E95" s="89">
        <f t="shared" si="132"/>
        <v>717.0221577966453</v>
      </c>
      <c r="F95" s="90">
        <v>40857.5</v>
      </c>
      <c r="G95" s="91">
        <f t="shared" si="133"/>
        <v>722.8699488612234</v>
      </c>
      <c r="H95" s="92">
        <v>41190.72</v>
      </c>
      <c r="I95" s="89">
        <f t="shared" si="134"/>
        <v>694.0876273643348</v>
      </c>
      <c r="J95" s="20">
        <v>39550.64</v>
      </c>
      <c r="K95" s="91">
        <f t="shared" si="135"/>
        <v>851.764937120715</v>
      </c>
      <c r="L95" s="22">
        <v>48535.44</v>
      </c>
      <c r="M95" s="89">
        <f t="shared" si="136"/>
        <v>728.5829609948371</v>
      </c>
      <c r="N95" s="20">
        <v>41516.26</v>
      </c>
      <c r="O95" s="91">
        <f t="shared" si="137"/>
        <v>997.1564804447704</v>
      </c>
      <c r="P95" s="20">
        <v>56820.17</v>
      </c>
      <c r="Q95" s="89">
        <f t="shared" si="138"/>
        <v>679.2389553228903</v>
      </c>
      <c r="R95" s="20">
        <v>38704.53</v>
      </c>
      <c r="S95" s="91">
        <f t="shared" si="139"/>
        <v>963.000024569076</v>
      </c>
      <c r="T95" s="20">
        <v>54873.86</v>
      </c>
      <c r="U95" s="89">
        <f t="shared" si="140"/>
        <v>708.0235582339749</v>
      </c>
      <c r="V95" s="20">
        <v>40344.74</v>
      </c>
      <c r="W95" s="91">
        <f t="shared" si="141"/>
        <v>280.0000701973599</v>
      </c>
      <c r="X95" s="20">
        <v>15955.02</v>
      </c>
      <c r="Y95" s="89">
        <f t="shared" si="142"/>
        <v>678.5069723527698</v>
      </c>
      <c r="Z95" s="20">
        <v>38662.82</v>
      </c>
      <c r="AA95" s="91">
        <f t="shared" si="143"/>
        <v>778.9999333125081</v>
      </c>
      <c r="AB95" s="20">
        <v>44389.13</v>
      </c>
      <c r="AC95" s="89">
        <f t="shared" si="144"/>
        <v>624.335845228861</v>
      </c>
      <c r="AD95" s="20">
        <v>35576.03</v>
      </c>
      <c r="AE95" s="91">
        <f t="shared" si="145"/>
        <v>980.00007019736</v>
      </c>
      <c r="AF95" s="20">
        <v>55842.56</v>
      </c>
      <c r="AG95" s="89">
        <f t="shared" si="126"/>
        <v>602.3884651698249</v>
      </c>
      <c r="AH95" s="20">
        <v>34325.42</v>
      </c>
      <c r="AI95" s="91">
        <f t="shared" si="127"/>
        <v>603.0000596677559</v>
      </c>
      <c r="AJ95" s="20">
        <v>34360.27</v>
      </c>
      <c r="AK95" s="89">
        <f t="shared" si="128"/>
        <v>390.2645036520177</v>
      </c>
      <c r="AL95" s="20">
        <v>22238.13</v>
      </c>
      <c r="AM95" s="91">
        <f t="shared" si="129"/>
        <v>836.0000140394721</v>
      </c>
      <c r="AN95" s="20">
        <v>47637.12</v>
      </c>
      <c r="AO95" s="89">
        <f t="shared" si="130"/>
        <v>674.2575751725979</v>
      </c>
      <c r="AP95" s="20">
        <v>38420.68</v>
      </c>
      <c r="AQ95" s="91">
        <f t="shared" si="131"/>
        <v>845.00001754934</v>
      </c>
      <c r="AR95" s="20">
        <v>48149.96</v>
      </c>
      <c r="AS95" s="89">
        <f t="shared" si="102"/>
        <v>669.5541765674193</v>
      </c>
      <c r="AT95" s="20">
        <v>38152.67</v>
      </c>
      <c r="AU95" s="91">
        <f t="shared" si="125"/>
        <v>858.000042118416</v>
      </c>
      <c r="AV95" s="20">
        <v>48890.73</v>
      </c>
      <c r="AW95" s="89">
        <f t="shared" si="103"/>
        <v>652.4709470676809</v>
      </c>
      <c r="AX95" s="20">
        <v>37179.23</v>
      </c>
      <c r="AY95" s="91">
        <v>766</v>
      </c>
      <c r="AZ95" s="20">
        <v>43648.37</v>
      </c>
      <c r="BA95" s="89">
        <f t="shared" si="104"/>
        <v>7818.733744923855</v>
      </c>
      <c r="BB95" s="20">
        <f t="shared" si="105"/>
        <v>445528.65</v>
      </c>
      <c r="BC95" s="27">
        <f t="shared" si="106"/>
        <v>3.5274522314278265</v>
      </c>
      <c r="BD95" s="26">
        <f t="shared" si="107"/>
        <v>9481.791598077998</v>
      </c>
      <c r="BE95" s="20">
        <f t="shared" si="108"/>
        <v>540293.3500000001</v>
      </c>
      <c r="BF95" s="94">
        <f t="shared" si="109"/>
        <v>-1663.0578531541432</v>
      </c>
      <c r="BG95" s="29">
        <f t="shared" si="110"/>
        <v>-94764.70000000007</v>
      </c>
      <c r="BH95" s="30">
        <v>12</v>
      </c>
      <c r="BI95" s="30"/>
    </row>
    <row r="96" spans="1:61" ht="12.75">
      <c r="A96" s="15">
        <v>91</v>
      </c>
      <c r="B96" s="16" t="s">
        <v>115</v>
      </c>
      <c r="C96" s="88">
        <v>217</v>
      </c>
      <c r="D96" s="18"/>
      <c r="E96" s="89">
        <f t="shared" si="132"/>
        <v>628.8454991207781</v>
      </c>
      <c r="F96" s="90">
        <v>35833</v>
      </c>
      <c r="G96" s="93">
        <f t="shared" si="133"/>
        <v>893.4300535956844</v>
      </c>
      <c r="H96" s="95">
        <v>50909.61</v>
      </c>
      <c r="I96" s="89">
        <f t="shared" si="134"/>
        <v>617.3290957527088</v>
      </c>
      <c r="J96" s="20">
        <v>35176.77</v>
      </c>
      <c r="K96" s="91">
        <f t="shared" si="135"/>
        <v>755.5949050756202</v>
      </c>
      <c r="L96" s="22">
        <v>43055.46</v>
      </c>
      <c r="M96" s="89">
        <f t="shared" si="136"/>
        <v>636.7746419057179</v>
      </c>
      <c r="N96" s="20">
        <v>36284.82</v>
      </c>
      <c r="O96" s="93">
        <f t="shared" si="137"/>
        <v>688.5508106040132</v>
      </c>
      <c r="P96" s="34">
        <v>39235.14</v>
      </c>
      <c r="Q96" s="89">
        <f t="shared" si="138"/>
        <v>611.0862690454212</v>
      </c>
      <c r="R96" s="20">
        <v>34821.04</v>
      </c>
      <c r="S96" s="93">
        <f t="shared" si="139"/>
        <v>607.7799733952006</v>
      </c>
      <c r="T96" s="34">
        <v>34632.64</v>
      </c>
      <c r="U96" s="89">
        <f t="shared" si="140"/>
        <v>647.8361663817824</v>
      </c>
      <c r="V96" s="20">
        <v>36915.13</v>
      </c>
      <c r="W96" s="93">
        <f t="shared" si="141"/>
        <v>1003.7999585835579</v>
      </c>
      <c r="X96" s="34">
        <v>57198.73</v>
      </c>
      <c r="Y96" s="89">
        <f t="shared" si="142"/>
        <v>602.6171330696252</v>
      </c>
      <c r="Z96" s="20">
        <v>34338.45</v>
      </c>
      <c r="AA96" s="91">
        <f t="shared" si="143"/>
        <v>729.0899614265508</v>
      </c>
      <c r="AB96" s="20">
        <v>41545.15</v>
      </c>
      <c r="AC96" s="89">
        <f t="shared" si="144"/>
        <v>344.306643127152</v>
      </c>
      <c r="AD96" s="20">
        <v>19619.35</v>
      </c>
      <c r="AE96" s="91">
        <f t="shared" si="145"/>
        <v>651.3200613524926</v>
      </c>
      <c r="AF96" s="20">
        <v>37113.65</v>
      </c>
      <c r="AG96" s="89">
        <f t="shared" si="126"/>
        <v>533.1998413539668</v>
      </c>
      <c r="AH96" s="20">
        <v>30382.9</v>
      </c>
      <c r="AI96" s="91">
        <f t="shared" si="127"/>
        <v>239.74943052391805</v>
      </c>
      <c r="AJ96" s="20">
        <v>13661.45</v>
      </c>
      <c r="AK96" s="89">
        <f t="shared" si="128"/>
        <v>87.8139138187013</v>
      </c>
      <c r="AL96" s="20">
        <v>5003.83</v>
      </c>
      <c r="AM96" s="91">
        <f t="shared" si="129"/>
        <v>658.1125333876194</v>
      </c>
      <c r="AN96" s="20">
        <v>37500.7</v>
      </c>
      <c r="AO96" s="89">
        <f t="shared" si="130"/>
        <v>581.6172418755332</v>
      </c>
      <c r="AP96" s="20">
        <v>33141.83</v>
      </c>
      <c r="AQ96" s="91">
        <f t="shared" si="131"/>
        <v>676.8799730442139</v>
      </c>
      <c r="AR96" s="20">
        <v>38570.11</v>
      </c>
      <c r="AS96" s="89">
        <f t="shared" si="102"/>
        <v>616.8766737682996</v>
      </c>
      <c r="AT96" s="20">
        <v>35150.99</v>
      </c>
      <c r="AU96" s="91">
        <f t="shared" si="125"/>
        <v>687.1200129163143</v>
      </c>
      <c r="AV96" s="20">
        <v>39153.61</v>
      </c>
      <c r="AW96" s="89">
        <f t="shared" si="103"/>
        <v>615.7979158403851</v>
      </c>
      <c r="AX96" s="20">
        <v>35089.52</v>
      </c>
      <c r="AY96" s="91">
        <v>705.35</v>
      </c>
      <c r="AZ96" s="20">
        <v>40192.39</v>
      </c>
      <c r="BA96" s="89">
        <f t="shared" si="104"/>
        <v>6524.101035060073</v>
      </c>
      <c r="BB96" s="20">
        <f t="shared" si="105"/>
        <v>371757.63</v>
      </c>
      <c r="BC96" s="27">
        <f t="shared" si="106"/>
        <v>3.1861665414382436</v>
      </c>
      <c r="BD96" s="26">
        <f t="shared" si="107"/>
        <v>8296.777673905186</v>
      </c>
      <c r="BE96" s="20">
        <f t="shared" si="108"/>
        <v>472768.6400000001</v>
      </c>
      <c r="BF96" s="94">
        <f t="shared" si="109"/>
        <v>-1772.6766388451133</v>
      </c>
      <c r="BG96" s="29">
        <f t="shared" si="110"/>
        <v>-101011.01000000007</v>
      </c>
      <c r="BH96" s="30">
        <v>12</v>
      </c>
      <c r="BI96" s="30"/>
    </row>
    <row r="97" spans="1:61" ht="12.75">
      <c r="A97" s="15">
        <v>92</v>
      </c>
      <c r="B97" s="16" t="s">
        <v>116</v>
      </c>
      <c r="C97" s="88">
        <v>156</v>
      </c>
      <c r="D97" s="18"/>
      <c r="E97" s="89">
        <f t="shared" si="132"/>
        <v>481.4789530765748</v>
      </c>
      <c r="F97" s="90">
        <v>27435.73</v>
      </c>
      <c r="G97" s="93">
        <f t="shared" si="133"/>
        <v>624.290041451541</v>
      </c>
      <c r="H97" s="95">
        <v>35573.42</v>
      </c>
      <c r="I97" s="89">
        <f t="shared" si="134"/>
        <v>484.0455440470884</v>
      </c>
      <c r="J97" s="20">
        <v>27581.98</v>
      </c>
      <c r="K97" s="91">
        <f t="shared" si="135"/>
        <v>529.7082246736701</v>
      </c>
      <c r="L97" s="22">
        <v>30183.94</v>
      </c>
      <c r="M97" s="89">
        <f t="shared" si="136"/>
        <v>516.6053609723739</v>
      </c>
      <c r="N97" s="20">
        <v>29437.31</v>
      </c>
      <c r="O97" s="93">
        <f t="shared" si="137"/>
        <v>482.70003615164035</v>
      </c>
      <c r="P97" s="34">
        <v>27505.31</v>
      </c>
      <c r="Q97" s="89">
        <f t="shared" si="138"/>
        <v>508.2490672525807</v>
      </c>
      <c r="R97" s="20">
        <v>28961.15</v>
      </c>
      <c r="S97" s="91">
        <f t="shared" si="139"/>
        <v>637.9799305748111</v>
      </c>
      <c r="T97" s="20">
        <v>36353.5</v>
      </c>
      <c r="U97" s="89">
        <f t="shared" si="140"/>
        <v>508.863294151507</v>
      </c>
      <c r="V97" s="20">
        <v>28996.15</v>
      </c>
      <c r="W97" s="91">
        <f t="shared" si="141"/>
        <v>516.609923800766</v>
      </c>
      <c r="X97" s="20">
        <v>29437.57</v>
      </c>
      <c r="Y97" s="89">
        <f t="shared" si="142"/>
        <v>494.05972391378367</v>
      </c>
      <c r="Z97" s="20">
        <v>28152.61</v>
      </c>
      <c r="AA97" s="91">
        <f t="shared" si="143"/>
        <v>494.54004934874405</v>
      </c>
      <c r="AB97" s="20">
        <v>28179.98</v>
      </c>
      <c r="AC97" s="89">
        <f t="shared" si="144"/>
        <v>483.5536360477483</v>
      </c>
      <c r="AD97" s="20">
        <v>27553.95</v>
      </c>
      <c r="AE97" s="91">
        <f t="shared" si="145"/>
        <v>377.89994068323097</v>
      </c>
      <c r="AF97" s="20">
        <v>21533.57</v>
      </c>
      <c r="AG97" s="89">
        <f t="shared" si="126"/>
        <v>428.2307457416527</v>
      </c>
      <c r="AH97" s="20">
        <v>24401.53</v>
      </c>
      <c r="AI97" s="91">
        <f t="shared" si="127"/>
        <v>243.7417298735395</v>
      </c>
      <c r="AJ97" s="20">
        <v>13888.94</v>
      </c>
      <c r="AK97" s="89">
        <f t="shared" si="128"/>
        <v>287.3772862402645</v>
      </c>
      <c r="AL97" s="20">
        <v>16375.39</v>
      </c>
      <c r="AM97" s="91">
        <f t="shared" si="129"/>
        <v>473.2172502992163</v>
      </c>
      <c r="AN97" s="20">
        <v>26964.96</v>
      </c>
      <c r="AO97" s="89">
        <f t="shared" si="130"/>
        <v>506.9672634612213</v>
      </c>
      <c r="AP97" s="20">
        <v>28888.11</v>
      </c>
      <c r="AQ97" s="91">
        <f t="shared" si="131"/>
        <v>507.47005205134235</v>
      </c>
      <c r="AR97" s="20">
        <v>28916.76</v>
      </c>
      <c r="AS97" s="89">
        <f t="shared" si="102"/>
        <v>497.90109893966894</v>
      </c>
      <c r="AT97" s="20">
        <v>28371.5</v>
      </c>
      <c r="AU97" s="91">
        <f t="shared" si="125"/>
        <v>536.9899723071416</v>
      </c>
      <c r="AV97" s="20">
        <v>30598.87</v>
      </c>
      <c r="AW97" s="89">
        <f t="shared" si="103"/>
        <v>479.7642070681722</v>
      </c>
      <c r="AX97" s="20">
        <v>27338.02</v>
      </c>
      <c r="AY97" s="91">
        <v>570.48</v>
      </c>
      <c r="AZ97" s="20">
        <v>32507.21</v>
      </c>
      <c r="BA97" s="89">
        <f t="shared" si="104"/>
        <v>5677.096180912635</v>
      </c>
      <c r="BB97" s="20">
        <f t="shared" si="105"/>
        <v>323493.42999999993</v>
      </c>
      <c r="BC97" s="27">
        <f t="shared" si="106"/>
        <v>3.2027922816322882</v>
      </c>
      <c r="BD97" s="26">
        <f t="shared" si="107"/>
        <v>5995.627151215644</v>
      </c>
      <c r="BE97" s="20">
        <f t="shared" si="108"/>
        <v>341644.03</v>
      </c>
      <c r="BF97" s="94">
        <f t="shared" si="109"/>
        <v>-318.53097030300887</v>
      </c>
      <c r="BG97" s="29">
        <f t="shared" si="110"/>
        <v>-18150.600000000093</v>
      </c>
      <c r="BH97" s="30">
        <v>12</v>
      </c>
      <c r="BI97" s="30"/>
    </row>
    <row r="98" spans="1:61" ht="12.75">
      <c r="A98" s="15">
        <v>93</v>
      </c>
      <c r="B98" s="16" t="s">
        <v>117</v>
      </c>
      <c r="C98" s="88">
        <v>254</v>
      </c>
      <c r="D98" s="32"/>
      <c r="E98" s="89">
        <f t="shared" si="132"/>
        <v>747.1324378490126</v>
      </c>
      <c r="F98" s="90">
        <v>42573.25</v>
      </c>
      <c r="G98" s="91">
        <f t="shared" si="133"/>
        <v>739.669932013857</v>
      </c>
      <c r="H98" s="92">
        <v>42148.02</v>
      </c>
      <c r="I98" s="89">
        <f t="shared" si="134"/>
        <v>767.8334637834271</v>
      </c>
      <c r="J98" s="20">
        <v>43752.84</v>
      </c>
      <c r="K98" s="91">
        <f t="shared" si="135"/>
        <v>649.5795178143351</v>
      </c>
      <c r="L98" s="22">
        <v>37014.47</v>
      </c>
      <c r="M98" s="89">
        <f t="shared" si="136"/>
        <v>903.8662950886418</v>
      </c>
      <c r="N98" s="20">
        <v>51504.29</v>
      </c>
      <c r="O98" s="91">
        <f t="shared" si="137"/>
        <v>893.9140643920383</v>
      </c>
      <c r="P98" s="20">
        <v>50937.19</v>
      </c>
      <c r="Q98" s="89">
        <f t="shared" si="138"/>
        <v>803.0592009434527</v>
      </c>
      <c r="R98" s="20">
        <v>45760.08</v>
      </c>
      <c r="S98" s="91">
        <f t="shared" si="139"/>
        <v>767.2999638483598</v>
      </c>
      <c r="T98" s="20">
        <v>43722.44</v>
      </c>
      <c r="U98" s="89">
        <f t="shared" si="140"/>
        <v>484.66977406979726</v>
      </c>
      <c r="V98" s="20">
        <v>27617.55</v>
      </c>
      <c r="W98" s="91">
        <f t="shared" si="141"/>
        <v>573.2319917447905</v>
      </c>
      <c r="X98" s="20">
        <v>32664.02</v>
      </c>
      <c r="Y98" s="89">
        <f t="shared" si="142"/>
        <v>742.0713836952593</v>
      </c>
      <c r="Z98" s="20">
        <v>42284.86</v>
      </c>
      <c r="AA98" s="91">
        <f t="shared" si="143"/>
        <v>706.1099782037197</v>
      </c>
      <c r="AB98" s="20">
        <v>40235.7</v>
      </c>
      <c r="AC98" s="89">
        <f t="shared" si="144"/>
        <v>540.0635637093689</v>
      </c>
      <c r="AD98" s="20">
        <v>30774.01</v>
      </c>
      <c r="AE98" s="91">
        <f t="shared" si="145"/>
        <v>504.1300616683806</v>
      </c>
      <c r="AF98" s="20">
        <v>28726.44</v>
      </c>
      <c r="AG98" s="89">
        <f t="shared" si="126"/>
        <v>249.9634973728638</v>
      </c>
      <c r="AH98" s="20">
        <v>14243.47</v>
      </c>
      <c r="AI98" s="91">
        <f t="shared" si="127"/>
        <v>384.1843593262457</v>
      </c>
      <c r="AJ98" s="20">
        <v>21891.67</v>
      </c>
      <c r="AK98" s="89">
        <f t="shared" si="128"/>
        <v>521.0056824762821</v>
      </c>
      <c r="AL98" s="20">
        <v>29688.05</v>
      </c>
      <c r="AM98" s="91">
        <f t="shared" si="129"/>
        <v>377.77007556745787</v>
      </c>
      <c r="AN98" s="20">
        <v>21526.17</v>
      </c>
      <c r="AO98" s="89">
        <f t="shared" si="130"/>
        <v>814.4578482403277</v>
      </c>
      <c r="AP98" s="20">
        <v>46409.6</v>
      </c>
      <c r="AQ98" s="91">
        <f t="shared" si="131"/>
        <v>802.689962830498</v>
      </c>
      <c r="AR98" s="20">
        <v>45739.04</v>
      </c>
      <c r="AS98" s="89">
        <f t="shared" si="102"/>
        <v>780.9289567619362</v>
      </c>
      <c r="AT98" s="20">
        <v>44499.05</v>
      </c>
      <c r="AU98" s="91">
        <f t="shared" si="125"/>
        <v>848.4300360463444</v>
      </c>
      <c r="AV98" s="20">
        <v>48345.41</v>
      </c>
      <c r="AW98" s="89">
        <f t="shared" si="103"/>
        <v>771.1358985788545</v>
      </c>
      <c r="AX98" s="20">
        <v>43941.02</v>
      </c>
      <c r="AY98" s="91">
        <v>851.61</v>
      </c>
      <c r="AZ98" s="20">
        <v>48526.61</v>
      </c>
      <c r="BA98" s="89">
        <f t="shared" si="104"/>
        <v>8126.1880025692235</v>
      </c>
      <c r="BB98" s="20">
        <f t="shared" si="105"/>
        <v>463048.06999999995</v>
      </c>
      <c r="BC98" s="27">
        <f t="shared" si="106"/>
        <v>2.657027540503946</v>
      </c>
      <c r="BD98" s="26">
        <f t="shared" si="107"/>
        <v>8098.619943456027</v>
      </c>
      <c r="BE98" s="20">
        <f t="shared" si="108"/>
        <v>461477.17999999993</v>
      </c>
      <c r="BF98" s="94">
        <f t="shared" si="109"/>
        <v>27.568059113196796</v>
      </c>
      <c r="BG98" s="29">
        <f t="shared" si="110"/>
        <v>1570.890000000014</v>
      </c>
      <c r="BH98" s="30">
        <v>12</v>
      </c>
      <c r="BI98" s="30"/>
    </row>
    <row r="99" spans="1:61" ht="12.75">
      <c r="A99" s="15">
        <v>94</v>
      </c>
      <c r="B99" s="16" t="s">
        <v>118</v>
      </c>
      <c r="C99" s="88">
        <v>108</v>
      </c>
      <c r="D99" s="32"/>
      <c r="E99" s="89">
        <f t="shared" si="132"/>
        <v>371.22136386450507</v>
      </c>
      <c r="F99" s="90">
        <v>21153.01</v>
      </c>
      <c r="G99" s="91">
        <f t="shared" si="133"/>
        <v>478.22004064427136</v>
      </c>
      <c r="H99" s="92">
        <v>27250.03</v>
      </c>
      <c r="I99" s="89">
        <f t="shared" si="134"/>
        <v>372.6228541544553</v>
      </c>
      <c r="J99" s="20">
        <v>21232.87</v>
      </c>
      <c r="K99" s="91">
        <f t="shared" si="135"/>
        <v>423.12757317197304</v>
      </c>
      <c r="L99" s="22">
        <v>24110.74</v>
      </c>
      <c r="M99" s="89">
        <f t="shared" si="136"/>
        <v>368.0759956618031</v>
      </c>
      <c r="N99" s="20">
        <v>20973.78</v>
      </c>
      <c r="O99" s="91">
        <f t="shared" si="137"/>
        <v>579.7057677660745</v>
      </c>
      <c r="P99" s="20">
        <v>33032.91</v>
      </c>
      <c r="Q99" s="89">
        <f t="shared" si="138"/>
        <v>384.185938766843</v>
      </c>
      <c r="R99" s="20">
        <v>21891.76</v>
      </c>
      <c r="S99" s="91">
        <f t="shared" si="139"/>
        <v>612.8399745885558</v>
      </c>
      <c r="T99" s="20">
        <v>34920.97</v>
      </c>
      <c r="U99" s="89">
        <f t="shared" si="140"/>
        <v>376.9466605360973</v>
      </c>
      <c r="V99" s="20">
        <v>21479.25</v>
      </c>
      <c r="W99" s="91">
        <f t="shared" si="141"/>
        <v>500.6100150573337</v>
      </c>
      <c r="X99" s="20">
        <v>28525.86</v>
      </c>
      <c r="Y99" s="89">
        <f t="shared" si="142"/>
        <v>370.8487913769563</v>
      </c>
      <c r="Z99" s="20">
        <v>21131.78</v>
      </c>
      <c r="AA99" s="91">
        <f t="shared" si="143"/>
        <v>466.98003938071895</v>
      </c>
      <c r="AB99" s="20">
        <v>26609.55</v>
      </c>
      <c r="AC99" s="89">
        <f t="shared" si="144"/>
        <v>362.3131434026767</v>
      </c>
      <c r="AD99" s="20">
        <v>20645.4</v>
      </c>
      <c r="AE99" s="91">
        <f t="shared" si="145"/>
        <v>357.7206566261043</v>
      </c>
      <c r="AF99" s="20">
        <v>20383.71</v>
      </c>
      <c r="AG99" s="89">
        <f t="shared" si="126"/>
        <v>303.85541449786075</v>
      </c>
      <c r="AH99" s="20">
        <v>17314.35</v>
      </c>
      <c r="AI99" s="91">
        <f t="shared" si="127"/>
        <v>214.07579910919554</v>
      </c>
      <c r="AJ99" s="20">
        <v>12198.51</v>
      </c>
      <c r="AK99" s="89">
        <f t="shared" si="128"/>
        <v>218.96486973124942</v>
      </c>
      <c r="AL99" s="20">
        <v>12477.1</v>
      </c>
      <c r="AM99" s="91">
        <f t="shared" si="129"/>
        <v>413.72551428340785</v>
      </c>
      <c r="AN99" s="20">
        <v>23574.99</v>
      </c>
      <c r="AO99" s="89">
        <f t="shared" si="130"/>
        <v>364.5594589187501</v>
      </c>
      <c r="AP99" s="20">
        <v>20773.4</v>
      </c>
      <c r="AQ99" s="91">
        <f t="shared" si="131"/>
        <v>509.000003509868</v>
      </c>
      <c r="AR99" s="20">
        <v>29003.94</v>
      </c>
      <c r="AS99" s="89">
        <f t="shared" si="102"/>
        <v>358.50423465573465</v>
      </c>
      <c r="AT99" s="20">
        <v>20428.36</v>
      </c>
      <c r="AU99" s="91">
        <f t="shared" si="125"/>
        <v>525.689952300894</v>
      </c>
      <c r="AV99" s="20">
        <v>29954.97</v>
      </c>
      <c r="AW99" s="89">
        <f t="shared" si="103"/>
        <v>361.44620600819206</v>
      </c>
      <c r="AX99" s="20">
        <v>20596</v>
      </c>
      <c r="AY99" s="91">
        <v>501.41</v>
      </c>
      <c r="AZ99" s="20">
        <v>28571.44</v>
      </c>
      <c r="BA99" s="89">
        <f t="shared" si="104"/>
        <v>4213.544931575124</v>
      </c>
      <c r="BB99" s="20">
        <f t="shared" si="105"/>
        <v>240097.06</v>
      </c>
      <c r="BC99" s="27">
        <f t="shared" si="106"/>
        <v>4.3079516484864175</v>
      </c>
      <c r="BD99" s="26">
        <f t="shared" si="107"/>
        <v>5583.105336438397</v>
      </c>
      <c r="BE99" s="20">
        <f t="shared" si="108"/>
        <v>318137.62</v>
      </c>
      <c r="BF99" s="94">
        <f t="shared" si="109"/>
        <v>-1369.560404863273</v>
      </c>
      <c r="BG99" s="29">
        <f t="shared" si="110"/>
        <v>-78040.56</v>
      </c>
      <c r="BH99" s="30">
        <v>12</v>
      </c>
      <c r="BI99" s="30"/>
    </row>
    <row r="100" spans="1:61" ht="12.75">
      <c r="A100" s="15">
        <v>95</v>
      </c>
      <c r="B100" s="16" t="s">
        <v>119</v>
      </c>
      <c r="C100" s="88">
        <v>227</v>
      </c>
      <c r="D100" s="18"/>
      <c r="E100" s="89">
        <f t="shared" si="132"/>
        <v>765.4860640691304</v>
      </c>
      <c r="F100" s="90">
        <v>43619.08</v>
      </c>
      <c r="G100" s="93">
        <f t="shared" si="133"/>
        <v>983.0999856095412</v>
      </c>
      <c r="H100" s="95">
        <v>56019.2</v>
      </c>
      <c r="I100" s="89">
        <f t="shared" si="134"/>
        <v>760.9372751490816</v>
      </c>
      <c r="J100" s="20">
        <v>43359.88</v>
      </c>
      <c r="K100" s="91">
        <f t="shared" si="135"/>
        <v>826.0284790689022</v>
      </c>
      <c r="L100" s="22">
        <v>47068.92</v>
      </c>
      <c r="M100" s="89">
        <f t="shared" si="136"/>
        <v>770.8845920304938</v>
      </c>
      <c r="N100" s="20">
        <v>43926.7</v>
      </c>
      <c r="O100" s="93">
        <f t="shared" si="137"/>
        <v>752.7326077266234</v>
      </c>
      <c r="P100" s="34">
        <v>42892.36</v>
      </c>
      <c r="Q100" s="89">
        <f t="shared" si="138"/>
        <v>760.0008423683186</v>
      </c>
      <c r="R100" s="20">
        <v>43306.52</v>
      </c>
      <c r="S100" s="93">
        <f t="shared" si="139"/>
        <v>689.9000038608547</v>
      </c>
      <c r="T100" s="34">
        <v>39312.02</v>
      </c>
      <c r="U100" s="89">
        <f t="shared" si="140"/>
        <v>741.6840697621363</v>
      </c>
      <c r="V100" s="20">
        <v>42262.79</v>
      </c>
      <c r="W100" s="93">
        <f t="shared" si="141"/>
        <v>783.7800225333526</v>
      </c>
      <c r="X100" s="34">
        <v>44661.51</v>
      </c>
      <c r="Y100" s="89">
        <f t="shared" si="142"/>
        <v>730.8992983773882</v>
      </c>
      <c r="Z100" s="20">
        <v>41648.25</v>
      </c>
      <c r="AA100" s="91">
        <f t="shared" si="143"/>
        <v>691.5199834334231</v>
      </c>
      <c r="AB100" s="20">
        <v>39404.33</v>
      </c>
      <c r="AC100" s="89">
        <f t="shared" si="144"/>
        <v>741.8911519737742</v>
      </c>
      <c r="AD100" s="20">
        <v>42274.59</v>
      </c>
      <c r="AE100" s="91">
        <f t="shared" si="145"/>
        <v>560.3699049878735</v>
      </c>
      <c r="AF100" s="20">
        <v>31931.11</v>
      </c>
      <c r="AG100" s="89">
        <f t="shared" si="126"/>
        <v>651.8805872711127</v>
      </c>
      <c r="AH100" s="20">
        <v>37145.59</v>
      </c>
      <c r="AI100" s="91">
        <f t="shared" si="127"/>
        <v>359.7325129601876</v>
      </c>
      <c r="AJ100" s="20">
        <v>20498.35</v>
      </c>
      <c r="AK100" s="89">
        <f t="shared" si="128"/>
        <v>421.1090480887014</v>
      </c>
      <c r="AL100" s="20">
        <v>23995.72</v>
      </c>
      <c r="AM100" s="91">
        <f t="shared" si="129"/>
        <v>692.5775066599745</v>
      </c>
      <c r="AN100" s="20">
        <v>39464.59</v>
      </c>
      <c r="AO100" s="89">
        <f t="shared" si="130"/>
        <v>774.4113073907291</v>
      </c>
      <c r="AP100" s="20">
        <v>44127.66</v>
      </c>
      <c r="AQ100" s="91">
        <f t="shared" si="131"/>
        <v>808.939984767173</v>
      </c>
      <c r="AR100" s="20">
        <v>46095.18</v>
      </c>
      <c r="AS100" s="89">
        <f t="shared" si="102"/>
        <v>768.9913692346031</v>
      </c>
      <c r="AT100" s="20">
        <v>43818.82</v>
      </c>
      <c r="AU100" s="91">
        <f t="shared" si="125"/>
        <v>872.0900561929867</v>
      </c>
      <c r="AV100" s="20">
        <v>49693.61</v>
      </c>
      <c r="AW100" s="89">
        <f t="shared" si="103"/>
        <v>764.1800421886135</v>
      </c>
      <c r="AX100" s="20">
        <v>43544.66</v>
      </c>
      <c r="AY100" s="91">
        <v>911.08</v>
      </c>
      <c r="AZ100" s="20">
        <v>51915.34</v>
      </c>
      <c r="BA100" s="89">
        <f t="shared" si="104"/>
        <v>8652.355647904084</v>
      </c>
      <c r="BB100" s="20">
        <f t="shared" si="105"/>
        <v>493030.26000000007</v>
      </c>
      <c r="BC100" s="27">
        <f t="shared" si="106"/>
        <v>3.278946787004733</v>
      </c>
      <c r="BD100" s="26">
        <f t="shared" si="107"/>
        <v>8931.851047800892</v>
      </c>
      <c r="BE100" s="20">
        <f t="shared" si="108"/>
        <v>508956.5199999999</v>
      </c>
      <c r="BF100" s="94">
        <f t="shared" si="109"/>
        <v>-279.4953998968085</v>
      </c>
      <c r="BG100" s="29">
        <f t="shared" si="110"/>
        <v>-15926.259999999835</v>
      </c>
      <c r="BH100" s="30">
        <v>12</v>
      </c>
      <c r="BI100" s="30"/>
    </row>
    <row r="101" spans="1:61" ht="12.75">
      <c r="A101" s="15">
        <v>96</v>
      </c>
      <c r="B101" s="16" t="s">
        <v>120</v>
      </c>
      <c r="C101" s="88">
        <v>220</v>
      </c>
      <c r="D101" s="18"/>
      <c r="E101" s="89">
        <f t="shared" si="132"/>
        <v>704.6942729483944</v>
      </c>
      <c r="F101" s="90">
        <v>40155.03</v>
      </c>
      <c r="G101" s="91">
        <f t="shared" si="133"/>
        <v>630.5900790071286</v>
      </c>
      <c r="H101" s="92">
        <v>35932.41</v>
      </c>
      <c r="I101" s="89">
        <f t="shared" si="134"/>
        <v>684.8572010206697</v>
      </c>
      <c r="J101" s="20">
        <v>39024.67</v>
      </c>
      <c r="K101" s="91">
        <f t="shared" si="135"/>
        <v>525.8273636328538</v>
      </c>
      <c r="L101" s="22">
        <v>29962.8</v>
      </c>
      <c r="M101" s="89">
        <f t="shared" si="136"/>
        <v>704.8450217787309</v>
      </c>
      <c r="N101" s="20">
        <v>40163.62</v>
      </c>
      <c r="O101" s="91">
        <f t="shared" si="137"/>
        <v>771.8101442204759</v>
      </c>
      <c r="P101" s="20">
        <v>43979.44</v>
      </c>
      <c r="Q101" s="89">
        <f t="shared" si="138"/>
        <v>666.9321296826027</v>
      </c>
      <c r="R101" s="20">
        <v>38003.26</v>
      </c>
      <c r="S101" s="93">
        <f t="shared" si="139"/>
        <v>659.790074795287</v>
      </c>
      <c r="T101" s="34">
        <v>37596.29</v>
      </c>
      <c r="U101" s="89">
        <f t="shared" si="140"/>
        <v>689.397039777334</v>
      </c>
      <c r="V101" s="20">
        <v>39283.36</v>
      </c>
      <c r="W101" s="93">
        <f t="shared" si="141"/>
        <v>812.0799126744843</v>
      </c>
      <c r="X101" s="34">
        <v>46274.1</v>
      </c>
      <c r="Y101" s="89">
        <f t="shared" si="142"/>
        <v>681.7256967965436</v>
      </c>
      <c r="Z101" s="20">
        <v>38846.23</v>
      </c>
      <c r="AA101" s="91">
        <f t="shared" si="143"/>
        <v>739.3199981748687</v>
      </c>
      <c r="AB101" s="20">
        <v>42128.08</v>
      </c>
      <c r="AC101" s="89">
        <f t="shared" si="144"/>
        <v>612.5918269213895</v>
      </c>
      <c r="AD101" s="20">
        <v>34906.83</v>
      </c>
      <c r="AE101" s="91">
        <f t="shared" si="145"/>
        <v>640.6100501560137</v>
      </c>
      <c r="AF101" s="20">
        <v>36503.37</v>
      </c>
      <c r="AG101" s="89">
        <f t="shared" si="126"/>
        <v>367.8424139468115</v>
      </c>
      <c r="AH101" s="20">
        <v>20960.47</v>
      </c>
      <c r="AI101" s="91">
        <f t="shared" si="127"/>
        <v>388.1592848292975</v>
      </c>
      <c r="AJ101" s="20">
        <v>22118.17</v>
      </c>
      <c r="AK101" s="89">
        <f t="shared" si="128"/>
        <v>371.32262355612806</v>
      </c>
      <c r="AL101" s="20">
        <v>21158.78</v>
      </c>
      <c r="AM101" s="91">
        <f t="shared" si="129"/>
        <v>714.6542253545845</v>
      </c>
      <c r="AN101" s="20">
        <v>40722.57</v>
      </c>
      <c r="AO101" s="89">
        <f t="shared" si="130"/>
        <v>683.6050556138583</v>
      </c>
      <c r="AP101" s="20">
        <v>38953.32</v>
      </c>
      <c r="AQ101" s="91">
        <f t="shared" si="131"/>
        <v>787.3098967747825</v>
      </c>
      <c r="AR101" s="20">
        <v>44862.65</v>
      </c>
      <c r="AS101" s="89">
        <f t="shared" si="102"/>
        <v>672.1546377640736</v>
      </c>
      <c r="AT101" s="20">
        <v>38300.85</v>
      </c>
      <c r="AU101" s="91">
        <f t="shared" si="125"/>
        <v>832.230064827262</v>
      </c>
      <c r="AV101" s="20">
        <v>47422.3</v>
      </c>
      <c r="AW101" s="89">
        <f t="shared" si="103"/>
        <v>646.9746692826883</v>
      </c>
      <c r="AX101" s="20">
        <v>36866.04</v>
      </c>
      <c r="AY101" s="91">
        <v>770.29</v>
      </c>
      <c r="AZ101" s="20">
        <v>43892.82</v>
      </c>
      <c r="BA101" s="89">
        <f t="shared" si="104"/>
        <v>7486.942589089224</v>
      </c>
      <c r="BB101" s="20">
        <f t="shared" si="105"/>
        <v>426622.45999999996</v>
      </c>
      <c r="BC101" s="27">
        <f t="shared" si="106"/>
        <v>3.1335875357753937</v>
      </c>
      <c r="BD101" s="26">
        <f t="shared" si="107"/>
        <v>8272.67109444704</v>
      </c>
      <c r="BE101" s="20">
        <f t="shared" si="108"/>
        <v>471395</v>
      </c>
      <c r="BF101" s="94">
        <f t="shared" si="109"/>
        <v>-785.7285053578153</v>
      </c>
      <c r="BG101" s="29">
        <f t="shared" si="110"/>
        <v>-44772.54000000004</v>
      </c>
      <c r="BH101" s="30">
        <v>12</v>
      </c>
      <c r="BI101" s="30"/>
    </row>
    <row r="102" spans="1:61" ht="12.75">
      <c r="A102" s="15">
        <v>97</v>
      </c>
      <c r="B102" s="16" t="s">
        <v>121</v>
      </c>
      <c r="C102" s="88">
        <v>239</v>
      </c>
      <c r="D102" s="32"/>
      <c r="E102" s="89">
        <f t="shared" si="132"/>
        <v>755.3186784645031</v>
      </c>
      <c r="F102" s="90">
        <v>43039.72</v>
      </c>
      <c r="G102" s="91">
        <f t="shared" si="133"/>
        <v>787.9299149558987</v>
      </c>
      <c r="H102" s="92">
        <v>44897.98</v>
      </c>
      <c r="I102" s="89">
        <f t="shared" si="134"/>
        <v>732.2751666309831</v>
      </c>
      <c r="J102" s="20">
        <v>41726.65</v>
      </c>
      <c r="K102" s="91">
        <f t="shared" si="135"/>
        <v>715.3274180358077</v>
      </c>
      <c r="L102" s="22">
        <v>40760.93</v>
      </c>
      <c r="M102" s="89">
        <f t="shared" si="136"/>
        <v>757.4786512279275</v>
      </c>
      <c r="N102" s="20">
        <v>43162.8</v>
      </c>
      <c r="O102" s="91">
        <f t="shared" si="137"/>
        <v>1371.2078508727288</v>
      </c>
      <c r="P102" s="20">
        <v>78134.44</v>
      </c>
      <c r="Q102" s="89">
        <f t="shared" si="138"/>
        <v>767.7516838591702</v>
      </c>
      <c r="R102" s="20">
        <v>43748.18</v>
      </c>
      <c r="S102" s="91">
        <f t="shared" si="139"/>
        <v>1033.039966866846</v>
      </c>
      <c r="T102" s="20">
        <v>58864.89</v>
      </c>
      <c r="U102" s="89">
        <f t="shared" si="140"/>
        <v>692.7507186454717</v>
      </c>
      <c r="V102" s="20">
        <v>39474.46</v>
      </c>
      <c r="W102" s="91">
        <f t="shared" si="141"/>
        <v>857.2310300409603</v>
      </c>
      <c r="X102" s="20">
        <v>48846.91</v>
      </c>
      <c r="Y102" s="89">
        <f t="shared" si="142"/>
        <v>620.3482842010312</v>
      </c>
      <c r="Z102" s="20">
        <v>35348.81</v>
      </c>
      <c r="AA102" s="91">
        <f t="shared" si="143"/>
        <v>735.6865828276199</v>
      </c>
      <c r="AB102" s="20">
        <v>41921.04</v>
      </c>
      <c r="AC102" s="89">
        <f t="shared" si="144"/>
        <v>797.6601465018902</v>
      </c>
      <c r="AD102" s="20">
        <v>45452.43</v>
      </c>
      <c r="AE102" s="91">
        <f t="shared" si="145"/>
        <v>622.3731270466918</v>
      </c>
      <c r="AF102" s="20">
        <v>35464.19</v>
      </c>
      <c r="AG102" s="89">
        <f t="shared" si="126"/>
        <v>442.9179638553794</v>
      </c>
      <c r="AH102" s="20">
        <v>25238.44</v>
      </c>
      <c r="AI102" s="91">
        <f t="shared" si="127"/>
        <v>472.1219959917307</v>
      </c>
      <c r="AJ102" s="20">
        <v>26902.55</v>
      </c>
      <c r="AK102" s="89">
        <f t="shared" si="128"/>
        <v>454.93557637297266</v>
      </c>
      <c r="AL102" s="20">
        <v>25923.23</v>
      </c>
      <c r="AM102" s="91">
        <f t="shared" si="129"/>
        <v>666.3317667622522</v>
      </c>
      <c r="AN102" s="20">
        <v>37969.05</v>
      </c>
      <c r="AO102" s="89">
        <f t="shared" si="130"/>
        <v>341.5234933014169</v>
      </c>
      <c r="AP102" s="20">
        <v>19460.76</v>
      </c>
      <c r="AQ102" s="91">
        <f t="shared" si="131"/>
        <v>320.9300448210143</v>
      </c>
      <c r="AR102" s="20">
        <v>18287.3</v>
      </c>
      <c r="AS102" s="89">
        <f aca="true" t="shared" si="146" ref="AS102:AS133">AT102/1.18/48.29</f>
        <v>715.5553839620093</v>
      </c>
      <c r="AT102" s="20">
        <v>40773.92</v>
      </c>
      <c r="AU102" s="91">
        <f t="shared" si="125"/>
        <v>874.324438157881</v>
      </c>
      <c r="AV102" s="20">
        <v>49820.93</v>
      </c>
      <c r="AW102" s="89">
        <f aca="true" t="shared" si="147" ref="AW102:AW133">AX102/1.18/48.29</f>
        <v>743.5295583533103</v>
      </c>
      <c r="AX102" s="20">
        <v>42367.95</v>
      </c>
      <c r="AY102" s="91">
        <v>859.03</v>
      </c>
      <c r="AZ102" s="20">
        <v>48949.42</v>
      </c>
      <c r="BA102" s="89">
        <f aca="true" t="shared" si="148" ref="BA102:BA133">BB102/1.18/48.29</f>
        <v>7822.045305376065</v>
      </c>
      <c r="BB102" s="20">
        <f aca="true" t="shared" si="149" ref="BB102:BB133">AX102+AT102+AP102+AL102+AH102+AD102+Z102+V102+R102+N102+J102+F102</f>
        <v>445717.35</v>
      </c>
      <c r="BC102" s="27">
        <f aca="true" t="shared" si="150" ref="BC102:BC133">BD102/C102/BH102</f>
        <v>3.248094189811517</v>
      </c>
      <c r="BD102" s="26">
        <f aca="true" t="shared" si="151" ref="BD102:BD133">G102+K102+O102+S102+W102+AA102+AE102+AI102+AM102+AQ102+AU102+AY102</f>
        <v>9315.53413637943</v>
      </c>
      <c r="BE102" s="20">
        <f aca="true" t="shared" si="152" ref="BE102:BE133">H102+L102+P102+T102+X102+AB102+AF102+AJ102+AN102+AR102+AV102+AZ102</f>
        <v>530819.63</v>
      </c>
      <c r="BF102" s="94">
        <f aca="true" t="shared" si="153" ref="BF102:BF133">BA102-BD102</f>
        <v>-1493.4888310033657</v>
      </c>
      <c r="BG102" s="29">
        <f aca="true" t="shared" si="154" ref="BG102:BG133">BB102-BE102</f>
        <v>-85102.28000000003</v>
      </c>
      <c r="BH102" s="30">
        <v>12</v>
      </c>
      <c r="BI102" s="30"/>
    </row>
    <row r="103" spans="1:61" ht="12.75">
      <c r="A103" s="15">
        <v>98</v>
      </c>
      <c r="B103" s="16" t="s">
        <v>122</v>
      </c>
      <c r="C103" s="88">
        <v>255</v>
      </c>
      <c r="D103" s="32"/>
      <c r="E103" s="89">
        <f t="shared" si="132"/>
        <v>868.389075886856</v>
      </c>
      <c r="F103" s="90">
        <v>49482.72</v>
      </c>
      <c r="G103" s="91">
        <f t="shared" si="133"/>
        <v>930.6599253802066</v>
      </c>
      <c r="H103" s="92">
        <v>53031.05</v>
      </c>
      <c r="I103" s="89">
        <f t="shared" si="134"/>
        <v>853.3375334753661</v>
      </c>
      <c r="J103" s="20">
        <v>48625.05</v>
      </c>
      <c r="K103" s="91">
        <f t="shared" si="135"/>
        <v>881.5965336543693</v>
      </c>
      <c r="L103" s="22">
        <v>50235.31</v>
      </c>
      <c r="M103" s="89">
        <f t="shared" si="136"/>
        <v>817.9168231482814</v>
      </c>
      <c r="N103" s="20">
        <v>46606.7</v>
      </c>
      <c r="O103" s="91">
        <f t="shared" si="137"/>
        <v>1201.4455391332733</v>
      </c>
      <c r="P103" s="20">
        <v>68461.01</v>
      </c>
      <c r="Q103" s="89">
        <f t="shared" si="138"/>
        <v>799.9570041170753</v>
      </c>
      <c r="R103" s="20">
        <v>45583.31</v>
      </c>
      <c r="S103" s="91">
        <f t="shared" si="139"/>
        <v>1111.2600075111177</v>
      </c>
      <c r="T103" s="20">
        <v>63322.04</v>
      </c>
      <c r="U103" s="89">
        <f t="shared" si="140"/>
        <v>702.003432650898</v>
      </c>
      <c r="V103" s="20">
        <v>40001.7</v>
      </c>
      <c r="W103" s="91">
        <f t="shared" si="141"/>
        <v>916.7336466475497</v>
      </c>
      <c r="X103" s="20">
        <v>52237.5</v>
      </c>
      <c r="Y103" s="89">
        <f t="shared" si="142"/>
        <v>665.9219896739684</v>
      </c>
      <c r="Z103" s="20">
        <v>37945.7</v>
      </c>
      <c r="AA103" s="91">
        <f t="shared" si="143"/>
        <v>783.8746134757872</v>
      </c>
      <c r="AB103" s="20">
        <v>44666.9</v>
      </c>
      <c r="AC103" s="89">
        <f t="shared" si="144"/>
        <v>758.6613012484601</v>
      </c>
      <c r="AD103" s="20">
        <v>43230.19</v>
      </c>
      <c r="AE103" s="91">
        <f t="shared" si="145"/>
        <v>679.1168119167038</v>
      </c>
      <c r="AF103" s="20">
        <v>38697.57</v>
      </c>
      <c r="AG103" s="89">
        <f t="shared" si="126"/>
        <v>502.5392140001615</v>
      </c>
      <c r="AH103" s="20">
        <v>28635.79</v>
      </c>
      <c r="AI103" s="91">
        <f t="shared" si="127"/>
        <v>505.1860054543349</v>
      </c>
      <c r="AJ103" s="20">
        <v>28786.61</v>
      </c>
      <c r="AK103" s="89">
        <f t="shared" si="128"/>
        <v>743.1022319250574</v>
      </c>
      <c r="AL103" s="20">
        <v>42343.6</v>
      </c>
      <c r="AM103" s="91">
        <f t="shared" si="129"/>
        <v>799.0811165592063</v>
      </c>
      <c r="AN103" s="20">
        <v>45533.4</v>
      </c>
      <c r="AO103" s="89">
        <f t="shared" si="130"/>
        <v>767.6083057516207</v>
      </c>
      <c r="AP103" s="20">
        <v>43740.01</v>
      </c>
      <c r="AQ103" s="91">
        <f t="shared" si="131"/>
        <v>937.8400623352558</v>
      </c>
      <c r="AR103" s="20">
        <v>53440.19</v>
      </c>
      <c r="AS103" s="89">
        <f t="shared" si="146"/>
        <v>747.0299497035918</v>
      </c>
      <c r="AT103" s="20">
        <v>42567.41</v>
      </c>
      <c r="AU103" s="91">
        <f t="shared" si="125"/>
        <v>1075.713468416453</v>
      </c>
      <c r="AV103" s="20">
        <v>61296.52</v>
      </c>
      <c r="AW103" s="89">
        <f t="shared" si="147"/>
        <v>568.9517077262724</v>
      </c>
      <c r="AX103" s="20">
        <v>32420.12</v>
      </c>
      <c r="AY103" s="91">
        <v>1072.45</v>
      </c>
      <c r="AZ103" s="20">
        <v>61110.56</v>
      </c>
      <c r="BA103" s="89">
        <f t="shared" si="148"/>
        <v>8795.41856930761</v>
      </c>
      <c r="BB103" s="20">
        <f t="shared" si="149"/>
        <v>501182.30000000005</v>
      </c>
      <c r="BC103" s="27">
        <f t="shared" si="150"/>
        <v>3.560443702772634</v>
      </c>
      <c r="BD103" s="26">
        <f t="shared" si="151"/>
        <v>10894.95773048426</v>
      </c>
      <c r="BE103" s="20">
        <f t="shared" si="152"/>
        <v>620818.6600000001</v>
      </c>
      <c r="BF103" s="94">
        <f t="shared" si="153"/>
        <v>-2099.53916117665</v>
      </c>
      <c r="BG103" s="29">
        <f t="shared" si="154"/>
        <v>-119636.3600000001</v>
      </c>
      <c r="BH103" s="30">
        <v>12</v>
      </c>
      <c r="BI103" s="30"/>
    </row>
    <row r="104" spans="1:61" ht="12.75">
      <c r="A104" s="15">
        <v>99</v>
      </c>
      <c r="B104" s="16" t="s">
        <v>123</v>
      </c>
      <c r="C104" s="88">
        <v>106</v>
      </c>
      <c r="D104" s="32"/>
      <c r="E104" s="89"/>
      <c r="F104" s="90"/>
      <c r="G104" s="91"/>
      <c r="H104" s="92"/>
      <c r="I104" s="89"/>
      <c r="J104" s="20"/>
      <c r="K104" s="91"/>
      <c r="L104" s="22"/>
      <c r="M104" s="89"/>
      <c r="N104" s="20"/>
      <c r="O104" s="91"/>
      <c r="P104" s="20"/>
      <c r="Q104" s="89"/>
      <c r="R104" s="20"/>
      <c r="S104" s="91"/>
      <c r="T104" s="20"/>
      <c r="U104" s="89"/>
      <c r="V104" s="20"/>
      <c r="W104" s="91"/>
      <c r="X104" s="20"/>
      <c r="Y104" s="89"/>
      <c r="Z104" s="20"/>
      <c r="AA104" s="91"/>
      <c r="AB104" s="20"/>
      <c r="AC104" s="89"/>
      <c r="AD104" s="20"/>
      <c r="AE104" s="91"/>
      <c r="AF104" s="20"/>
      <c r="AG104" s="89"/>
      <c r="AH104" s="20"/>
      <c r="AI104" s="91"/>
      <c r="AJ104" s="20"/>
      <c r="AK104" s="89"/>
      <c r="AL104" s="20"/>
      <c r="AM104" s="91"/>
      <c r="AN104" s="20"/>
      <c r="AO104" s="89"/>
      <c r="AP104" s="20"/>
      <c r="AQ104" s="91"/>
      <c r="AR104" s="20"/>
      <c r="AS104" s="89">
        <f t="shared" si="146"/>
        <v>0</v>
      </c>
      <c r="AT104" s="20">
        <v>0</v>
      </c>
      <c r="AU104" s="91">
        <f t="shared" si="125"/>
        <v>0</v>
      </c>
      <c r="AV104" s="20">
        <v>0</v>
      </c>
      <c r="AW104" s="89">
        <f t="shared" si="147"/>
        <v>308.9464780229616</v>
      </c>
      <c r="AX104" s="20">
        <v>17604.45</v>
      </c>
      <c r="AY104" s="91">
        <v>0</v>
      </c>
      <c r="AZ104" s="20">
        <v>0</v>
      </c>
      <c r="BA104" s="89">
        <f t="shared" si="148"/>
        <v>308.9464780229616</v>
      </c>
      <c r="BB104" s="20">
        <f t="shared" si="149"/>
        <v>17604.45</v>
      </c>
      <c r="BC104" s="27">
        <f t="shared" si="150"/>
        <v>0</v>
      </c>
      <c r="BD104" s="26">
        <f t="shared" si="151"/>
        <v>0</v>
      </c>
      <c r="BE104" s="20">
        <f t="shared" si="152"/>
        <v>0</v>
      </c>
      <c r="BF104" s="94">
        <f t="shared" si="153"/>
        <v>308.9464780229616</v>
      </c>
      <c r="BG104" s="29">
        <f t="shared" si="154"/>
        <v>17604.45</v>
      </c>
      <c r="BH104" s="43">
        <v>1.5</v>
      </c>
      <c r="BI104" s="44">
        <v>40497</v>
      </c>
    </row>
    <row r="105" spans="1:61" ht="12.75">
      <c r="A105" s="15">
        <v>100</v>
      </c>
      <c r="B105" s="16" t="s">
        <v>124</v>
      </c>
      <c r="C105" s="88">
        <v>197</v>
      </c>
      <c r="D105" s="32"/>
      <c r="E105" s="89">
        <f aca="true" t="shared" si="155" ref="E105:E136">F105/1.18/48.29</f>
        <v>591.4922554762716</v>
      </c>
      <c r="F105" s="90">
        <v>33704.53</v>
      </c>
      <c r="G105" s="91">
        <f aca="true" t="shared" si="156" ref="G105:G121">H105/1.18/48.29</f>
        <v>926.7499324350412</v>
      </c>
      <c r="H105" s="92">
        <v>52808.25</v>
      </c>
      <c r="I105" s="89">
        <f aca="true" t="shared" si="157" ref="I105:I136">J105/1.18/48.29</f>
        <v>641.0245655660891</v>
      </c>
      <c r="J105" s="20">
        <v>36526.99</v>
      </c>
      <c r="K105" s="91">
        <f aca="true" t="shared" si="158" ref="K105:K121">L105/1.18/48.29</f>
        <v>893.2268322388396</v>
      </c>
      <c r="L105" s="22">
        <v>50898.03</v>
      </c>
      <c r="M105" s="89">
        <f aca="true" t="shared" si="159" ref="M105:M136">N105/1.18/48.29</f>
        <v>624.9616546921671</v>
      </c>
      <c r="N105" s="20">
        <v>35611.69</v>
      </c>
      <c r="O105" s="91">
        <f aca="true" t="shared" si="160" ref="O105:O121">P105/1.18/48.29</f>
        <v>1023.351853736781</v>
      </c>
      <c r="P105" s="20">
        <v>58312.84</v>
      </c>
      <c r="Q105" s="89">
        <f aca="true" t="shared" si="161" ref="Q105:Q136">R105/1.18/48.29</f>
        <v>629.5090396650182</v>
      </c>
      <c r="R105" s="20">
        <v>35870.81</v>
      </c>
      <c r="S105" s="91">
        <f aca="true" t="shared" si="162" ref="S105:S121">T105/1.18/48.29</f>
        <v>956.4600875361078</v>
      </c>
      <c r="T105" s="20">
        <v>54501.2</v>
      </c>
      <c r="U105" s="89">
        <f aca="true" t="shared" si="163" ref="U105:U136">V105/1.18/48.29</f>
        <v>513.6855017882779</v>
      </c>
      <c r="V105" s="20">
        <v>29270.93</v>
      </c>
      <c r="W105" s="91">
        <f aca="true" t="shared" si="164" ref="W105:W121">X105/1.18/48.29</f>
        <v>782.9476573386077</v>
      </c>
      <c r="X105" s="20">
        <v>44614.08</v>
      </c>
      <c r="Y105" s="89">
        <f aca="true" t="shared" si="165" ref="Y105:Y136">Z105/1.18/48.29</f>
        <v>507.3975732772691</v>
      </c>
      <c r="Z105" s="20">
        <v>28912.63</v>
      </c>
      <c r="AA105" s="91">
        <f aca="true" t="shared" si="166" ref="AA105:AA121">AB105/1.18/48.29</f>
        <v>652.0030816640987</v>
      </c>
      <c r="AB105" s="20">
        <v>37152.57</v>
      </c>
      <c r="AC105" s="89">
        <f aca="true" t="shared" si="167" ref="AC105:AC136">AD105/1.18/48.29</f>
        <v>562.6485112894904</v>
      </c>
      <c r="AD105" s="20">
        <v>32060.95</v>
      </c>
      <c r="AE105" s="91">
        <f aca="true" t="shared" si="168" ref="AE105:AE121">AF105/1.18/48.29</f>
        <v>509.7440955245674</v>
      </c>
      <c r="AF105" s="20">
        <v>29046.34</v>
      </c>
      <c r="AG105" s="89">
        <f aca="true" t="shared" si="169" ref="AG105:AG136">AH105/1.18/48.29</f>
        <v>354.9836615644886</v>
      </c>
      <c r="AH105" s="20">
        <v>20227.75</v>
      </c>
      <c r="AI105" s="91">
        <f aca="true" t="shared" si="170" ref="AI105:AI121">AJ105/1.18/48.29</f>
        <v>369.02120311255095</v>
      </c>
      <c r="AJ105" s="20">
        <v>21027.64</v>
      </c>
      <c r="AK105" s="89">
        <f aca="true" t="shared" si="171" ref="AK105:AK136">AL105/1.18/48.29</f>
        <v>365.90795020199295</v>
      </c>
      <c r="AL105" s="20">
        <v>20850.24</v>
      </c>
      <c r="AM105" s="91">
        <f aca="true" t="shared" si="172" ref="AM105:AM121">AN105/1.18/48.29</f>
        <v>612.5275963371018</v>
      </c>
      <c r="AN105" s="20">
        <v>34903.17</v>
      </c>
      <c r="AO105" s="89">
        <f aca="true" t="shared" si="173" ref="AO105:AO136">AP105/1.18/48.29</f>
        <v>275.4549666387048</v>
      </c>
      <c r="AP105" s="20">
        <v>15696.03</v>
      </c>
      <c r="AQ105" s="91">
        <f aca="true" t="shared" si="174" ref="AQ105:AQ121">AR105/1.18/48.29</f>
        <v>273.35992643316683</v>
      </c>
      <c r="AR105" s="20">
        <v>15576.65</v>
      </c>
      <c r="AS105" s="89">
        <f t="shared" si="146"/>
        <v>577.4968323441357</v>
      </c>
      <c r="AT105" s="20">
        <v>32907.04</v>
      </c>
      <c r="AU105" s="91">
        <f t="shared" si="125"/>
        <v>751.0664733899358</v>
      </c>
      <c r="AV105" s="20">
        <v>42797.42</v>
      </c>
      <c r="AW105" s="89">
        <f t="shared" si="147"/>
        <v>603.7102814563144</v>
      </c>
      <c r="AX105" s="20">
        <v>34400.74</v>
      </c>
      <c r="AY105" s="91">
        <v>802.94</v>
      </c>
      <c r="AZ105" s="20">
        <v>45753.29</v>
      </c>
      <c r="BA105" s="89">
        <f t="shared" si="148"/>
        <v>6248.272793960219</v>
      </c>
      <c r="BB105" s="20">
        <f t="shared" si="149"/>
        <v>356040.32999999996</v>
      </c>
      <c r="BC105" s="27">
        <f t="shared" si="150"/>
        <v>3.61818897620423</v>
      </c>
      <c r="BD105" s="26">
        <f t="shared" si="151"/>
        <v>8553.398739746799</v>
      </c>
      <c r="BE105" s="20">
        <f t="shared" si="152"/>
        <v>487391.48000000004</v>
      </c>
      <c r="BF105" s="94">
        <f t="shared" si="153"/>
        <v>-2305.12594578658</v>
      </c>
      <c r="BG105" s="29">
        <f t="shared" si="154"/>
        <v>-131351.15000000008</v>
      </c>
      <c r="BH105" s="30">
        <v>12</v>
      </c>
      <c r="BI105" s="30"/>
    </row>
    <row r="106" spans="1:61" ht="12.75">
      <c r="A106" s="15">
        <v>101</v>
      </c>
      <c r="B106" s="16" t="s">
        <v>125</v>
      </c>
      <c r="C106" s="88">
        <v>111</v>
      </c>
      <c r="D106" s="32"/>
      <c r="E106" s="89">
        <f t="shared" si="155"/>
        <v>4.180603767492305</v>
      </c>
      <c r="F106" s="90">
        <v>238.22</v>
      </c>
      <c r="G106" s="91">
        <f t="shared" si="156"/>
        <v>0</v>
      </c>
      <c r="H106" s="92">
        <v>0</v>
      </c>
      <c r="I106" s="89">
        <f t="shared" si="157"/>
        <v>53.36052311072581</v>
      </c>
      <c r="J106" s="20">
        <v>3040.6</v>
      </c>
      <c r="K106" s="91">
        <f t="shared" si="158"/>
        <v>0</v>
      </c>
      <c r="L106" s="22">
        <v>0</v>
      </c>
      <c r="M106" s="89">
        <f t="shared" si="159"/>
        <v>106.2624819680532</v>
      </c>
      <c r="N106" s="20">
        <v>6055.07</v>
      </c>
      <c r="O106" s="91">
        <f t="shared" si="160"/>
        <v>0</v>
      </c>
      <c r="P106" s="22">
        <v>0</v>
      </c>
      <c r="Q106" s="89">
        <f t="shared" si="161"/>
        <v>132.24357781903822</v>
      </c>
      <c r="R106" s="20">
        <v>7535.53</v>
      </c>
      <c r="S106" s="91">
        <f t="shared" si="162"/>
        <v>0</v>
      </c>
      <c r="T106" s="22">
        <v>0</v>
      </c>
      <c r="U106" s="89">
        <f t="shared" si="163"/>
        <v>177.75691356248095</v>
      </c>
      <c r="V106" s="20">
        <v>10128.98</v>
      </c>
      <c r="W106" s="91">
        <f t="shared" si="164"/>
        <v>0</v>
      </c>
      <c r="X106" s="22">
        <v>0</v>
      </c>
      <c r="Y106" s="89">
        <f t="shared" si="165"/>
        <v>196.38360751252145</v>
      </c>
      <c r="Z106" s="20">
        <v>11190.37</v>
      </c>
      <c r="AA106" s="91">
        <f t="shared" si="166"/>
        <v>0</v>
      </c>
      <c r="AB106" s="20">
        <v>0</v>
      </c>
      <c r="AC106" s="89">
        <f t="shared" si="167"/>
        <v>208.27504027573525</v>
      </c>
      <c r="AD106" s="20">
        <v>11867.97</v>
      </c>
      <c r="AE106" s="91">
        <f t="shared" si="168"/>
        <v>0</v>
      </c>
      <c r="AF106" s="20">
        <v>0</v>
      </c>
      <c r="AG106" s="89">
        <f t="shared" si="169"/>
        <v>183.80371414231112</v>
      </c>
      <c r="AH106" s="20">
        <v>10473.54</v>
      </c>
      <c r="AI106" s="91">
        <f t="shared" si="170"/>
        <v>0</v>
      </c>
      <c r="AJ106" s="20">
        <v>0</v>
      </c>
      <c r="AK106" s="89">
        <f t="shared" si="171"/>
        <v>302.8663336971897</v>
      </c>
      <c r="AL106" s="20">
        <v>17257.99</v>
      </c>
      <c r="AM106" s="91">
        <f t="shared" si="172"/>
        <v>0</v>
      </c>
      <c r="AN106" s="20">
        <v>0</v>
      </c>
      <c r="AO106" s="89">
        <f t="shared" si="173"/>
        <v>380.4775877379252</v>
      </c>
      <c r="AP106" s="20">
        <v>21680.45</v>
      </c>
      <c r="AQ106" s="91">
        <f t="shared" si="174"/>
        <v>0</v>
      </c>
      <c r="AR106" s="20">
        <v>0</v>
      </c>
      <c r="AS106" s="89">
        <f t="shared" si="146"/>
        <v>420.9209191642302</v>
      </c>
      <c r="AT106" s="20">
        <v>23985</v>
      </c>
      <c r="AU106" s="91">
        <f t="shared" si="125"/>
        <v>0</v>
      </c>
      <c r="AV106" s="20">
        <v>0</v>
      </c>
      <c r="AW106" s="89">
        <f t="shared" si="147"/>
        <v>606.3458413329074</v>
      </c>
      <c r="AX106" s="20">
        <v>34550.92</v>
      </c>
      <c r="AY106" s="91">
        <v>0</v>
      </c>
      <c r="AZ106" s="20">
        <v>0</v>
      </c>
      <c r="BA106" s="89">
        <f t="shared" si="148"/>
        <v>2772.8771440906107</v>
      </c>
      <c r="BB106" s="20">
        <f t="shared" si="149"/>
        <v>158004.64</v>
      </c>
      <c r="BC106" s="27">
        <f t="shared" si="150"/>
        <v>0</v>
      </c>
      <c r="BD106" s="26">
        <f t="shared" si="151"/>
        <v>0</v>
      </c>
      <c r="BE106" s="20">
        <f t="shared" si="152"/>
        <v>0</v>
      </c>
      <c r="BF106" s="94">
        <f t="shared" si="153"/>
        <v>2772.8771440906107</v>
      </c>
      <c r="BG106" s="29">
        <f t="shared" si="154"/>
        <v>158004.64</v>
      </c>
      <c r="BH106" s="43">
        <v>12</v>
      </c>
      <c r="BI106" s="44">
        <v>40179</v>
      </c>
    </row>
    <row r="107" spans="1:61" ht="12.75">
      <c r="A107" s="15">
        <v>102</v>
      </c>
      <c r="B107" s="16" t="s">
        <v>126</v>
      </c>
      <c r="C107" s="88">
        <v>214</v>
      </c>
      <c r="D107" s="32"/>
      <c r="E107" s="89">
        <f t="shared" si="155"/>
        <v>705.5645447174733</v>
      </c>
      <c r="F107" s="90">
        <v>40204.62</v>
      </c>
      <c r="G107" s="93">
        <f t="shared" si="156"/>
        <v>925.1399559862554</v>
      </c>
      <c r="H107" s="95">
        <v>52716.51</v>
      </c>
      <c r="I107" s="89">
        <f t="shared" si="157"/>
        <v>708.8889161878624</v>
      </c>
      <c r="J107" s="20">
        <v>40394.05</v>
      </c>
      <c r="K107" s="91">
        <f t="shared" si="158"/>
        <v>9.828332356420075</v>
      </c>
      <c r="L107" s="22">
        <v>560.04</v>
      </c>
      <c r="M107" s="89">
        <f t="shared" si="159"/>
        <v>716.2977210427116</v>
      </c>
      <c r="N107" s="20">
        <v>40816.22</v>
      </c>
      <c r="O107" s="91">
        <f t="shared" si="160"/>
        <v>910.0603346308146</v>
      </c>
      <c r="P107" s="20">
        <v>51857.24</v>
      </c>
      <c r="Q107" s="89">
        <f t="shared" si="161"/>
        <v>722.228344991945</v>
      </c>
      <c r="R107" s="20">
        <v>41154.16</v>
      </c>
      <c r="S107" s="91">
        <f t="shared" si="162"/>
        <v>840.0400475938101</v>
      </c>
      <c r="T107" s="20">
        <v>47867.33</v>
      </c>
      <c r="U107" s="89">
        <f t="shared" si="163"/>
        <v>637.3042809859921</v>
      </c>
      <c r="V107" s="20">
        <v>36315</v>
      </c>
      <c r="W107" s="91">
        <f t="shared" si="164"/>
        <v>699.3055726174139</v>
      </c>
      <c r="X107" s="20">
        <v>39847.97</v>
      </c>
      <c r="Y107" s="89">
        <f t="shared" si="165"/>
        <v>632.1970720681196</v>
      </c>
      <c r="Z107" s="20">
        <v>36023.98</v>
      </c>
      <c r="AA107" s="91">
        <f t="shared" si="166"/>
        <v>647.668745678475</v>
      </c>
      <c r="AB107" s="20">
        <v>36905.59</v>
      </c>
      <c r="AC107" s="89">
        <f t="shared" si="167"/>
        <v>683.3800730754517</v>
      </c>
      <c r="AD107" s="20">
        <v>38940.5</v>
      </c>
      <c r="AE107" s="91">
        <f t="shared" si="168"/>
        <v>538.1538445339071</v>
      </c>
      <c r="AF107" s="20">
        <v>30665.19</v>
      </c>
      <c r="AG107" s="89">
        <f t="shared" si="169"/>
        <v>431.38243170674355</v>
      </c>
      <c r="AH107" s="20">
        <v>24581.12</v>
      </c>
      <c r="AI107" s="91">
        <f t="shared" si="170"/>
        <v>395.6711043097669</v>
      </c>
      <c r="AJ107" s="20">
        <v>22546.21</v>
      </c>
      <c r="AK107" s="89">
        <f t="shared" si="171"/>
        <v>680.7076595849231</v>
      </c>
      <c r="AL107" s="20">
        <v>38788.22</v>
      </c>
      <c r="AM107" s="91">
        <f t="shared" si="172"/>
        <v>713.7778113165164</v>
      </c>
      <c r="AN107" s="20">
        <v>40672.63</v>
      </c>
      <c r="AO107" s="89">
        <f t="shared" si="173"/>
        <v>683.0059211473057</v>
      </c>
      <c r="AP107" s="20">
        <v>38919.18</v>
      </c>
      <c r="AQ107" s="91">
        <f t="shared" si="174"/>
        <v>730.3500040363482</v>
      </c>
      <c r="AR107" s="20">
        <v>41616.95</v>
      </c>
      <c r="AS107" s="89">
        <f t="shared" si="146"/>
        <v>719.6963262211708</v>
      </c>
      <c r="AT107" s="20">
        <v>41009.88</v>
      </c>
      <c r="AU107" s="91">
        <f aca="true" t="shared" si="175" ref="AU107:AU121">AV107/1.18/48.29</f>
        <v>747.210005931677</v>
      </c>
      <c r="AV107" s="20">
        <v>42577.67</v>
      </c>
      <c r="AW107" s="89">
        <f t="shared" si="147"/>
        <v>707.0832645984186</v>
      </c>
      <c r="AX107" s="20">
        <v>40291.16</v>
      </c>
      <c r="AY107" s="91">
        <v>747.29</v>
      </c>
      <c r="AZ107" s="20">
        <v>42582.23</v>
      </c>
      <c r="BA107" s="89">
        <f t="shared" si="148"/>
        <v>8027.736556328117</v>
      </c>
      <c r="BB107" s="20">
        <f t="shared" si="149"/>
        <v>457438.09</v>
      </c>
      <c r="BC107" s="27">
        <f t="shared" si="150"/>
        <v>3.0780746725044406</v>
      </c>
      <c r="BD107" s="26">
        <f t="shared" si="151"/>
        <v>7904.495758991404</v>
      </c>
      <c r="BE107" s="20">
        <f t="shared" si="152"/>
        <v>450415.56</v>
      </c>
      <c r="BF107" s="94">
        <f t="shared" si="153"/>
        <v>123.24079733671351</v>
      </c>
      <c r="BG107" s="29">
        <f t="shared" si="154"/>
        <v>7022.530000000028</v>
      </c>
      <c r="BH107" s="30">
        <v>12</v>
      </c>
      <c r="BI107" s="30"/>
    </row>
    <row r="108" spans="1:61" ht="12.75">
      <c r="A108" s="15">
        <v>103</v>
      </c>
      <c r="B108" s="16" t="s">
        <v>127</v>
      </c>
      <c r="C108" s="88">
        <v>287</v>
      </c>
      <c r="D108" s="32"/>
      <c r="E108" s="89">
        <f t="shared" si="155"/>
        <v>886.5384277897309</v>
      </c>
      <c r="F108" s="90">
        <v>50516.91</v>
      </c>
      <c r="G108" s="91">
        <f t="shared" si="156"/>
        <v>850.1700531043028</v>
      </c>
      <c r="H108" s="92">
        <v>48444.56</v>
      </c>
      <c r="I108" s="89">
        <f t="shared" si="157"/>
        <v>896.1026425796127</v>
      </c>
      <c r="J108" s="20">
        <v>51061.9</v>
      </c>
      <c r="K108" s="91">
        <f t="shared" si="158"/>
        <v>738.1649006180878</v>
      </c>
      <c r="L108" s="22">
        <v>42062.26</v>
      </c>
      <c r="M108" s="89">
        <f t="shared" si="159"/>
        <v>854.6626841364497</v>
      </c>
      <c r="N108" s="20">
        <v>48700.56</v>
      </c>
      <c r="O108" s="91">
        <f t="shared" si="160"/>
        <v>954.9299605841825</v>
      </c>
      <c r="P108" s="20">
        <v>54414.01</v>
      </c>
      <c r="Q108" s="89">
        <f t="shared" si="161"/>
        <v>903.7862700983817</v>
      </c>
      <c r="R108" s="20">
        <v>51499.73</v>
      </c>
      <c r="S108" s="91">
        <f t="shared" si="162"/>
        <v>894.1000873957132</v>
      </c>
      <c r="T108" s="20">
        <v>50947.79</v>
      </c>
      <c r="U108" s="89">
        <f t="shared" si="163"/>
        <v>865.2482705125461</v>
      </c>
      <c r="V108" s="20">
        <v>49303.75</v>
      </c>
      <c r="W108" s="91">
        <f t="shared" si="164"/>
        <v>1346.2200476640073</v>
      </c>
      <c r="X108" s="20">
        <v>76710.58</v>
      </c>
      <c r="Y108" s="89">
        <f t="shared" si="165"/>
        <v>871.5479570813342</v>
      </c>
      <c r="Z108" s="20">
        <v>49662.72</v>
      </c>
      <c r="AA108" s="91">
        <f t="shared" si="166"/>
        <v>768.5800127057221</v>
      </c>
      <c r="AB108" s="20">
        <v>43795.38</v>
      </c>
      <c r="AC108" s="89">
        <f t="shared" si="167"/>
        <v>785.0725314220933</v>
      </c>
      <c r="AD108" s="20">
        <v>44735.16</v>
      </c>
      <c r="AE108" s="91">
        <f t="shared" si="168"/>
        <v>593.669953073065</v>
      </c>
      <c r="AF108" s="20">
        <v>33828.62</v>
      </c>
      <c r="AG108" s="89">
        <f t="shared" si="169"/>
        <v>565.9290094099562</v>
      </c>
      <c r="AH108" s="20">
        <v>32247.88</v>
      </c>
      <c r="AI108" s="91">
        <f t="shared" si="170"/>
        <v>383.51537848661513</v>
      </c>
      <c r="AJ108" s="20">
        <v>21853.55</v>
      </c>
      <c r="AK108" s="89">
        <f t="shared" si="171"/>
        <v>829.0946997483426</v>
      </c>
      <c r="AL108" s="20">
        <v>47243.64</v>
      </c>
      <c r="AM108" s="91">
        <f t="shared" si="172"/>
        <v>673.2000519460463</v>
      </c>
      <c r="AN108" s="20">
        <v>38360.42</v>
      </c>
      <c r="AO108" s="89">
        <f t="shared" si="173"/>
        <v>845.1609449968588</v>
      </c>
      <c r="AP108" s="20">
        <v>48159.13</v>
      </c>
      <c r="AQ108" s="91">
        <f t="shared" si="174"/>
        <v>796.0499945597046</v>
      </c>
      <c r="AR108" s="20">
        <v>45360.68</v>
      </c>
      <c r="AS108" s="89">
        <f t="shared" si="146"/>
        <v>844.3322651635074</v>
      </c>
      <c r="AT108" s="20">
        <v>48111.91</v>
      </c>
      <c r="AU108" s="91">
        <f t="shared" si="175"/>
        <v>903.6299054792551</v>
      </c>
      <c r="AV108" s="20">
        <v>51490.82</v>
      </c>
      <c r="AW108" s="89">
        <f t="shared" si="147"/>
        <v>881.0670700674949</v>
      </c>
      <c r="AX108" s="20">
        <v>50205.14</v>
      </c>
      <c r="AY108" s="91">
        <v>808.15</v>
      </c>
      <c r="AZ108" s="20">
        <v>46050.16</v>
      </c>
      <c r="BA108" s="89">
        <f t="shared" si="148"/>
        <v>10028.542773006307</v>
      </c>
      <c r="BB108" s="20">
        <f t="shared" si="149"/>
        <v>571448.4299999999</v>
      </c>
      <c r="BC108" s="27">
        <f t="shared" si="150"/>
        <v>2.8195064882743033</v>
      </c>
      <c r="BD108" s="26">
        <f t="shared" si="151"/>
        <v>9710.3803456167</v>
      </c>
      <c r="BE108" s="20">
        <f t="shared" si="152"/>
        <v>553318.83</v>
      </c>
      <c r="BF108" s="94">
        <f t="shared" si="153"/>
        <v>318.1624273896068</v>
      </c>
      <c r="BG108" s="29">
        <f t="shared" si="154"/>
        <v>18129.599999999977</v>
      </c>
      <c r="BH108" s="30">
        <v>12</v>
      </c>
      <c r="BI108" s="30"/>
    </row>
    <row r="109" spans="1:61" ht="12.75">
      <c r="A109" s="15">
        <v>104</v>
      </c>
      <c r="B109" s="16" t="s">
        <v>128</v>
      </c>
      <c r="C109" s="88">
        <v>199</v>
      </c>
      <c r="D109" s="32"/>
      <c r="E109" s="89">
        <f t="shared" si="155"/>
        <v>641.0352706634703</v>
      </c>
      <c r="F109" s="90">
        <v>36527.6</v>
      </c>
      <c r="G109" s="91">
        <f t="shared" si="156"/>
        <v>538.3300399071991</v>
      </c>
      <c r="H109" s="92">
        <v>30675.23</v>
      </c>
      <c r="I109" s="89">
        <f t="shared" si="157"/>
        <v>627.4770015899702</v>
      </c>
      <c r="J109" s="20">
        <v>35755.02</v>
      </c>
      <c r="K109" s="91">
        <f t="shared" si="158"/>
        <v>464.89816118015807</v>
      </c>
      <c r="L109" s="22">
        <v>26490.92</v>
      </c>
      <c r="M109" s="89">
        <f t="shared" si="159"/>
        <v>622.3631239229093</v>
      </c>
      <c r="N109" s="20">
        <v>35463.62</v>
      </c>
      <c r="O109" s="91">
        <f t="shared" si="160"/>
        <v>601.2051131756934</v>
      </c>
      <c r="P109" s="20">
        <v>34257.99</v>
      </c>
      <c r="Q109" s="89">
        <f t="shared" si="161"/>
        <v>623.3874788969188</v>
      </c>
      <c r="R109" s="20">
        <v>35521.99</v>
      </c>
      <c r="S109" s="91">
        <f t="shared" si="162"/>
        <v>543.1599692535565</v>
      </c>
      <c r="T109" s="20">
        <v>30950.45</v>
      </c>
      <c r="U109" s="89">
        <f t="shared" si="163"/>
        <v>637.2272393835268</v>
      </c>
      <c r="V109" s="20">
        <v>36310.61</v>
      </c>
      <c r="W109" s="91">
        <f t="shared" si="164"/>
        <v>478.54996823569473</v>
      </c>
      <c r="X109" s="20">
        <v>27268.83</v>
      </c>
      <c r="Y109" s="89">
        <f t="shared" si="165"/>
        <v>609.3694171162223</v>
      </c>
      <c r="Z109" s="20">
        <v>34723.21</v>
      </c>
      <c r="AA109" s="91">
        <f t="shared" si="166"/>
        <v>445.3299451407633</v>
      </c>
      <c r="AB109" s="20">
        <v>25375.88</v>
      </c>
      <c r="AC109" s="89">
        <f t="shared" si="167"/>
        <v>580.9077220605733</v>
      </c>
      <c r="AD109" s="20">
        <v>33101.4</v>
      </c>
      <c r="AE109" s="91">
        <f t="shared" si="168"/>
        <v>337.00997855470655</v>
      </c>
      <c r="AF109" s="20">
        <v>19203.57</v>
      </c>
      <c r="AG109" s="89">
        <f t="shared" si="169"/>
        <v>367.17062521278575</v>
      </c>
      <c r="AH109" s="20">
        <v>20922.19</v>
      </c>
      <c r="AI109" s="91">
        <f t="shared" si="170"/>
        <v>206.80580953350346</v>
      </c>
      <c r="AJ109" s="20">
        <v>11784.25</v>
      </c>
      <c r="AK109" s="89">
        <f t="shared" si="171"/>
        <v>580.4228337972208</v>
      </c>
      <c r="AL109" s="20">
        <v>33073.77</v>
      </c>
      <c r="AM109" s="91">
        <f t="shared" si="172"/>
        <v>348.27998918960657</v>
      </c>
      <c r="AN109" s="20">
        <v>19845.76</v>
      </c>
      <c r="AO109" s="89">
        <f t="shared" si="173"/>
        <v>616.3510710362184</v>
      </c>
      <c r="AP109" s="20">
        <v>35121.04</v>
      </c>
      <c r="AQ109" s="91">
        <f t="shared" si="174"/>
        <v>454.62003924032416</v>
      </c>
      <c r="AR109" s="20">
        <v>25905.25</v>
      </c>
      <c r="AS109" s="89">
        <f t="shared" si="146"/>
        <v>631.5754744464061</v>
      </c>
      <c r="AT109" s="20">
        <v>35988.56</v>
      </c>
      <c r="AU109" s="91">
        <f t="shared" si="175"/>
        <v>522.8399394898759</v>
      </c>
      <c r="AV109" s="20">
        <v>29792.57</v>
      </c>
      <c r="AW109" s="89">
        <f t="shared" si="147"/>
        <v>652.9226670784913</v>
      </c>
      <c r="AX109" s="20">
        <v>37204.97</v>
      </c>
      <c r="AY109" s="91">
        <v>490.66</v>
      </c>
      <c r="AZ109" s="20">
        <v>27958.89</v>
      </c>
      <c r="BA109" s="89">
        <f t="shared" si="148"/>
        <v>7190.209925204713</v>
      </c>
      <c r="BB109" s="20">
        <f t="shared" si="149"/>
        <v>409713.98</v>
      </c>
      <c r="BC109" s="27">
        <f t="shared" si="150"/>
        <v>2.2745766134426644</v>
      </c>
      <c r="BD109" s="26">
        <f t="shared" si="151"/>
        <v>5431.688952901082</v>
      </c>
      <c r="BE109" s="20">
        <f t="shared" si="152"/>
        <v>309509.59</v>
      </c>
      <c r="BF109" s="94">
        <f t="shared" si="153"/>
        <v>1758.5209723036305</v>
      </c>
      <c r="BG109" s="29">
        <f t="shared" si="154"/>
        <v>100204.38999999996</v>
      </c>
      <c r="BH109" s="30">
        <v>12</v>
      </c>
      <c r="BI109" s="30"/>
    </row>
    <row r="110" spans="1:61" ht="12.75">
      <c r="A110" s="15">
        <v>105</v>
      </c>
      <c r="B110" s="16" t="s">
        <v>129</v>
      </c>
      <c r="C110" s="88">
        <v>254</v>
      </c>
      <c r="D110" s="32"/>
      <c r="E110" s="89">
        <f t="shared" si="155"/>
        <v>756.677348364928</v>
      </c>
      <c r="F110" s="90">
        <v>43117.14</v>
      </c>
      <c r="G110" s="91">
        <f t="shared" si="156"/>
        <v>639.040086202358</v>
      </c>
      <c r="H110" s="92">
        <v>36413.91</v>
      </c>
      <c r="I110" s="89">
        <f t="shared" si="157"/>
        <v>789.1337996777942</v>
      </c>
      <c r="J110" s="20">
        <v>44966.58</v>
      </c>
      <c r="K110" s="91">
        <f t="shared" si="158"/>
        <v>593.9533749135694</v>
      </c>
      <c r="L110" s="22">
        <v>33844.77</v>
      </c>
      <c r="M110" s="89">
        <f t="shared" si="159"/>
        <v>780.0070899333476</v>
      </c>
      <c r="N110" s="20">
        <v>44446.52</v>
      </c>
      <c r="O110" s="91">
        <f t="shared" si="160"/>
        <v>815.3921751002945</v>
      </c>
      <c r="P110" s="20">
        <v>46462.84</v>
      </c>
      <c r="Q110" s="89">
        <f t="shared" si="161"/>
        <v>796.2897185436856</v>
      </c>
      <c r="R110" s="20">
        <v>45374.34</v>
      </c>
      <c r="S110" s="91">
        <f t="shared" si="162"/>
        <v>772.2499306801071</v>
      </c>
      <c r="T110" s="20">
        <v>44004.5</v>
      </c>
      <c r="U110" s="89">
        <f t="shared" si="163"/>
        <v>673.6473846218645</v>
      </c>
      <c r="V110" s="20">
        <v>38385.91</v>
      </c>
      <c r="W110" s="91">
        <f t="shared" si="164"/>
        <v>668.8223690906985</v>
      </c>
      <c r="X110" s="20">
        <v>38110.97</v>
      </c>
      <c r="Y110" s="89">
        <f t="shared" si="165"/>
        <v>676.2520576601114</v>
      </c>
      <c r="Z110" s="20">
        <v>38534.33</v>
      </c>
      <c r="AA110" s="91">
        <f t="shared" si="166"/>
        <v>554.9210104207981</v>
      </c>
      <c r="AB110" s="20">
        <v>31620.62</v>
      </c>
      <c r="AC110" s="89">
        <f t="shared" si="167"/>
        <v>735.4847654179727</v>
      </c>
      <c r="AD110" s="20">
        <v>41909.54</v>
      </c>
      <c r="AE110" s="91">
        <f t="shared" si="168"/>
        <v>455.7830340000913</v>
      </c>
      <c r="AF110" s="20">
        <v>25971.52</v>
      </c>
      <c r="AG110" s="89">
        <f t="shared" si="169"/>
        <v>461.8486123736887</v>
      </c>
      <c r="AH110" s="20">
        <v>26317.15</v>
      </c>
      <c r="AI110" s="91">
        <f t="shared" si="170"/>
        <v>424.5378381319079</v>
      </c>
      <c r="AJ110" s="20">
        <v>24191.1</v>
      </c>
      <c r="AK110" s="89">
        <f t="shared" si="171"/>
        <v>778.9376331556172</v>
      </c>
      <c r="AL110" s="20">
        <v>44385.58</v>
      </c>
      <c r="AM110" s="91">
        <f t="shared" si="172"/>
        <v>639.2399731846086</v>
      </c>
      <c r="AN110" s="20">
        <v>36425.3</v>
      </c>
      <c r="AO110" s="89">
        <f t="shared" si="173"/>
        <v>749.6112821196796</v>
      </c>
      <c r="AP110" s="20">
        <v>42714.5</v>
      </c>
      <c r="AQ110" s="91">
        <f t="shared" si="174"/>
        <v>624.1399945948034</v>
      </c>
      <c r="AR110" s="20">
        <v>35564.87</v>
      </c>
      <c r="AS110" s="89">
        <f t="shared" si="146"/>
        <v>785.5096854807291</v>
      </c>
      <c r="AT110" s="20">
        <v>44760.07</v>
      </c>
      <c r="AU110" s="91">
        <f t="shared" si="175"/>
        <v>695.1669117724483</v>
      </c>
      <c r="AV110" s="20">
        <v>39612.14</v>
      </c>
      <c r="AW110" s="89">
        <f t="shared" si="147"/>
        <v>793.3626641302021</v>
      </c>
      <c r="AX110" s="20">
        <v>45207.55</v>
      </c>
      <c r="AY110" s="91">
        <v>674.88</v>
      </c>
      <c r="AZ110" s="20">
        <v>38456.15</v>
      </c>
      <c r="BA110" s="89">
        <f t="shared" si="148"/>
        <v>8776.762041479622</v>
      </c>
      <c r="BB110" s="20">
        <f t="shared" si="149"/>
        <v>500119.21</v>
      </c>
      <c r="BC110" s="27">
        <f t="shared" si="150"/>
        <v>2.479700360266301</v>
      </c>
      <c r="BD110" s="26">
        <f t="shared" si="151"/>
        <v>7558.126698091685</v>
      </c>
      <c r="BE110" s="20">
        <f t="shared" si="152"/>
        <v>430678.69</v>
      </c>
      <c r="BF110" s="94">
        <f t="shared" si="153"/>
        <v>1218.6353433879367</v>
      </c>
      <c r="BG110" s="29">
        <f t="shared" si="154"/>
        <v>69440.52000000002</v>
      </c>
      <c r="BH110" s="30">
        <v>12</v>
      </c>
      <c r="BI110" s="30"/>
    </row>
    <row r="111" spans="1:61" ht="12.75">
      <c r="A111" s="15">
        <v>106</v>
      </c>
      <c r="B111" s="16" t="s">
        <v>130</v>
      </c>
      <c r="C111" s="88">
        <v>245</v>
      </c>
      <c r="D111" s="32"/>
      <c r="E111" s="89">
        <f t="shared" si="155"/>
        <v>770.5455387822864</v>
      </c>
      <c r="F111" s="90">
        <v>43907.38</v>
      </c>
      <c r="G111" s="91">
        <f t="shared" si="156"/>
        <v>737.6800123547354</v>
      </c>
      <c r="H111" s="92">
        <v>42034.63</v>
      </c>
      <c r="I111" s="89">
        <f t="shared" si="157"/>
        <v>776.8389075886856</v>
      </c>
      <c r="J111" s="20">
        <v>44265.99</v>
      </c>
      <c r="K111" s="91">
        <f t="shared" si="158"/>
        <v>662.7090565123847</v>
      </c>
      <c r="L111" s="22">
        <v>37762.62</v>
      </c>
      <c r="M111" s="89">
        <f t="shared" si="159"/>
        <v>791.7353138348467</v>
      </c>
      <c r="N111" s="20">
        <v>45114.82</v>
      </c>
      <c r="O111" s="91">
        <f t="shared" si="160"/>
        <v>922.0997083299698</v>
      </c>
      <c r="P111" s="20">
        <v>52543.27</v>
      </c>
      <c r="Q111" s="89">
        <f t="shared" si="161"/>
        <v>788.5090431748864</v>
      </c>
      <c r="R111" s="20">
        <v>44930.98</v>
      </c>
      <c r="S111" s="91">
        <f t="shared" si="162"/>
        <v>879.7800014741447</v>
      </c>
      <c r="T111" s="20">
        <v>50131.8</v>
      </c>
      <c r="U111" s="89">
        <f t="shared" si="163"/>
        <v>660.3219952897572</v>
      </c>
      <c r="V111" s="20">
        <v>37626.6</v>
      </c>
      <c r="W111" s="91">
        <f t="shared" si="164"/>
        <v>777.979965673491</v>
      </c>
      <c r="X111" s="20">
        <v>44331.01</v>
      </c>
      <c r="Y111" s="89">
        <f t="shared" si="165"/>
        <v>656.6617294523553</v>
      </c>
      <c r="Z111" s="20">
        <v>37418.03</v>
      </c>
      <c r="AA111" s="91">
        <f t="shared" si="166"/>
        <v>660.5622457539373</v>
      </c>
      <c r="AB111" s="20">
        <v>37640.29</v>
      </c>
      <c r="AC111" s="89">
        <f t="shared" si="167"/>
        <v>697.5157154339427</v>
      </c>
      <c r="AD111" s="20">
        <v>39745.98</v>
      </c>
      <c r="AE111" s="91">
        <f t="shared" si="168"/>
        <v>534.2966751020494</v>
      </c>
      <c r="AF111" s="20">
        <v>30445.4</v>
      </c>
      <c r="AG111" s="89">
        <f t="shared" si="169"/>
        <v>461.1248775933537</v>
      </c>
      <c r="AH111" s="20">
        <v>26275.91</v>
      </c>
      <c r="AI111" s="91">
        <f t="shared" si="170"/>
        <v>370.284931083742</v>
      </c>
      <c r="AJ111" s="20">
        <v>21099.65</v>
      </c>
      <c r="AK111" s="89">
        <f t="shared" si="171"/>
        <v>697.8863574940946</v>
      </c>
      <c r="AL111" s="20">
        <v>39767.1</v>
      </c>
      <c r="AM111" s="91">
        <f t="shared" si="172"/>
        <v>723.750048260685</v>
      </c>
      <c r="AN111" s="20">
        <v>41240.87</v>
      </c>
      <c r="AO111" s="89">
        <f t="shared" si="173"/>
        <v>693.0604644959304</v>
      </c>
      <c r="AP111" s="20">
        <v>39492.11</v>
      </c>
      <c r="AQ111" s="91">
        <f t="shared" si="174"/>
        <v>698.4200329225619</v>
      </c>
      <c r="AR111" s="20">
        <v>39797.51</v>
      </c>
      <c r="AS111" s="89">
        <f t="shared" si="146"/>
        <v>733.9972833621729</v>
      </c>
      <c r="AT111" s="20">
        <v>41824.78</v>
      </c>
      <c r="AU111" s="91">
        <f t="shared" si="175"/>
        <v>803.3499935067443</v>
      </c>
      <c r="AV111" s="20">
        <v>45776.65</v>
      </c>
      <c r="AW111" s="89">
        <f t="shared" si="147"/>
        <v>750.5333244416678</v>
      </c>
      <c r="AX111" s="20">
        <v>42767.04</v>
      </c>
      <c r="AY111" s="91">
        <v>803.4</v>
      </c>
      <c r="AZ111" s="20">
        <v>45779.5</v>
      </c>
      <c r="BA111" s="89">
        <f t="shared" si="148"/>
        <v>8478.73055094398</v>
      </c>
      <c r="BB111" s="20">
        <f t="shared" si="149"/>
        <v>483136.72</v>
      </c>
      <c r="BC111" s="27">
        <f t="shared" si="150"/>
        <v>2.916432881283825</v>
      </c>
      <c r="BD111" s="26">
        <f t="shared" si="151"/>
        <v>8574.312670974445</v>
      </c>
      <c r="BE111" s="20">
        <f t="shared" si="152"/>
        <v>488583.20000000007</v>
      </c>
      <c r="BF111" s="94">
        <f t="shared" si="153"/>
        <v>-95.58212003046538</v>
      </c>
      <c r="BG111" s="29">
        <f t="shared" si="154"/>
        <v>-5446.480000000098</v>
      </c>
      <c r="BH111" s="30">
        <v>12</v>
      </c>
      <c r="BI111" s="30"/>
    </row>
    <row r="112" spans="1:61" ht="12.75">
      <c r="A112" s="15">
        <v>107</v>
      </c>
      <c r="B112" s="16" t="s">
        <v>131</v>
      </c>
      <c r="C112" s="88">
        <v>246</v>
      </c>
      <c r="D112" s="32"/>
      <c r="E112" s="89">
        <f t="shared" si="155"/>
        <v>787.9525536044589</v>
      </c>
      <c r="F112" s="90">
        <v>44899.27</v>
      </c>
      <c r="G112" s="91">
        <f t="shared" si="156"/>
        <v>974.2800383277586</v>
      </c>
      <c r="H112" s="92">
        <v>55516.62</v>
      </c>
      <c r="I112" s="89">
        <f t="shared" si="157"/>
        <v>788.7733362348242</v>
      </c>
      <c r="J112" s="20">
        <v>44946.04</v>
      </c>
      <c r="K112" s="91">
        <f t="shared" si="158"/>
        <v>899.4010410268471</v>
      </c>
      <c r="L112" s="22">
        <v>51249.85</v>
      </c>
      <c r="M112" s="89">
        <f t="shared" si="159"/>
        <v>789.0427186033534</v>
      </c>
      <c r="N112" s="20">
        <v>44961.39</v>
      </c>
      <c r="O112" s="91">
        <f t="shared" si="160"/>
        <v>1264.5119002074332</v>
      </c>
      <c r="P112" s="20">
        <v>72054.67</v>
      </c>
      <c r="Q112" s="89">
        <f t="shared" si="161"/>
        <v>803.4756467809245</v>
      </c>
      <c r="R112" s="20">
        <v>45783.81</v>
      </c>
      <c r="S112" s="91">
        <f t="shared" si="162"/>
        <v>1196.0499945597046</v>
      </c>
      <c r="T112" s="20">
        <v>68153.56</v>
      </c>
      <c r="U112" s="89">
        <f t="shared" si="163"/>
        <v>675.6543271407562</v>
      </c>
      <c r="V112" s="20">
        <v>38500.27</v>
      </c>
      <c r="W112" s="91">
        <f t="shared" si="164"/>
        <v>1005.152837201793</v>
      </c>
      <c r="X112" s="20">
        <v>57275.82</v>
      </c>
      <c r="Y112" s="89">
        <f t="shared" si="165"/>
        <v>652.2828181432097</v>
      </c>
      <c r="Z112" s="20">
        <v>37168.51</v>
      </c>
      <c r="AA112" s="91">
        <f t="shared" si="166"/>
        <v>881.4605262696069</v>
      </c>
      <c r="AB112" s="20">
        <v>50227.56</v>
      </c>
      <c r="AC112" s="89">
        <f t="shared" si="167"/>
        <v>741.1414441702848</v>
      </c>
      <c r="AD112" s="20">
        <v>42231.87</v>
      </c>
      <c r="AE112" s="91">
        <f t="shared" si="168"/>
        <v>720.689969850234</v>
      </c>
      <c r="AF112" s="20">
        <v>41066.5</v>
      </c>
      <c r="AG112" s="89">
        <f t="shared" si="169"/>
        <v>432.28008044617445</v>
      </c>
      <c r="AH112" s="20">
        <v>24632.27</v>
      </c>
      <c r="AI112" s="91">
        <f t="shared" si="170"/>
        <v>488.2756369532942</v>
      </c>
      <c r="AJ112" s="20">
        <v>27823.02</v>
      </c>
      <c r="AK112" s="89">
        <f t="shared" si="171"/>
        <v>712.750648448112</v>
      </c>
      <c r="AL112" s="20">
        <v>40614.1</v>
      </c>
      <c r="AM112" s="91">
        <f t="shared" si="172"/>
        <v>912.4114197065048</v>
      </c>
      <c r="AN112" s="20">
        <v>51991.21</v>
      </c>
      <c r="AO112" s="89">
        <f t="shared" si="173"/>
        <v>730.6448329478328</v>
      </c>
      <c r="AP112" s="20">
        <v>41633.75</v>
      </c>
      <c r="AQ112" s="91">
        <f t="shared" si="174"/>
        <v>931.4700029131905</v>
      </c>
      <c r="AR112" s="20">
        <v>53077.21</v>
      </c>
      <c r="AS112" s="89">
        <f t="shared" si="146"/>
        <v>716.5783349888211</v>
      </c>
      <c r="AT112" s="20">
        <v>40832.21</v>
      </c>
      <c r="AU112" s="91">
        <f t="shared" si="175"/>
        <v>1169.3486737963785</v>
      </c>
      <c r="AV112" s="20">
        <v>66632.06</v>
      </c>
      <c r="AW112" s="89">
        <f t="shared" si="147"/>
        <v>581.5372168852729</v>
      </c>
      <c r="AX112" s="20">
        <v>33137.27</v>
      </c>
      <c r="AY112" s="91">
        <v>1103.72</v>
      </c>
      <c r="AZ112" s="20">
        <v>62892.39</v>
      </c>
      <c r="BA112" s="89">
        <f t="shared" si="148"/>
        <v>8412.113958394026</v>
      </c>
      <c r="BB112" s="20">
        <f t="shared" si="149"/>
        <v>479340.76</v>
      </c>
      <c r="BC112" s="27">
        <f t="shared" si="150"/>
        <v>3.9115081439067563</v>
      </c>
      <c r="BD112" s="26">
        <f t="shared" si="151"/>
        <v>11546.772040812744</v>
      </c>
      <c r="BE112" s="20">
        <f t="shared" si="152"/>
        <v>657960.4700000001</v>
      </c>
      <c r="BF112" s="94">
        <f t="shared" si="153"/>
        <v>-3134.6580824187185</v>
      </c>
      <c r="BG112" s="29">
        <f t="shared" si="154"/>
        <v>-178619.71000000008</v>
      </c>
      <c r="BH112" s="30">
        <v>12</v>
      </c>
      <c r="BI112" s="30"/>
    </row>
    <row r="113" spans="1:61" ht="12.75">
      <c r="A113" s="15">
        <v>108</v>
      </c>
      <c r="B113" s="16" t="s">
        <v>132</v>
      </c>
      <c r="C113" s="88">
        <v>241</v>
      </c>
      <c r="D113" s="18"/>
      <c r="E113" s="89">
        <f t="shared" si="155"/>
        <v>783.4353534963551</v>
      </c>
      <c r="F113" s="90">
        <v>44641.87</v>
      </c>
      <c r="G113" s="91">
        <f t="shared" si="156"/>
        <v>747.230012179242</v>
      </c>
      <c r="H113" s="92">
        <v>42578.81</v>
      </c>
      <c r="I113" s="89">
        <f t="shared" si="157"/>
        <v>802.7313792728255</v>
      </c>
      <c r="J113" s="20">
        <v>45741.4</v>
      </c>
      <c r="K113" s="91">
        <f t="shared" si="158"/>
        <v>644.1665993941969</v>
      </c>
      <c r="L113" s="22">
        <v>36706.03</v>
      </c>
      <c r="M113" s="89">
        <f t="shared" si="159"/>
        <v>789.4367012856646</v>
      </c>
      <c r="N113" s="20">
        <v>44983.84</v>
      </c>
      <c r="O113" s="91">
        <f t="shared" si="160"/>
        <v>882.8337621222066</v>
      </c>
      <c r="P113" s="20">
        <v>50305.81</v>
      </c>
      <c r="Q113" s="89">
        <f t="shared" si="161"/>
        <v>781.9877084422855</v>
      </c>
      <c r="R113" s="20">
        <v>44559.38</v>
      </c>
      <c r="S113" s="93">
        <f t="shared" si="162"/>
        <v>931.060050331507</v>
      </c>
      <c r="T113" s="34">
        <v>53053.85</v>
      </c>
      <c r="U113" s="89">
        <f t="shared" si="163"/>
        <v>675.456546079302</v>
      </c>
      <c r="V113" s="20">
        <v>38489</v>
      </c>
      <c r="W113" s="93">
        <f t="shared" si="164"/>
        <v>759.265525023604</v>
      </c>
      <c r="X113" s="34">
        <v>43264.62</v>
      </c>
      <c r="Y113" s="89">
        <f t="shared" si="165"/>
        <v>673.8156827921703</v>
      </c>
      <c r="Z113" s="20">
        <v>38395.5</v>
      </c>
      <c r="AA113" s="91">
        <f t="shared" si="166"/>
        <v>654.3848780847353</v>
      </c>
      <c r="AB113" s="20">
        <v>37288.29</v>
      </c>
      <c r="AC113" s="89">
        <f t="shared" si="167"/>
        <v>738.8133487299542</v>
      </c>
      <c r="AD113" s="20">
        <v>42099.21</v>
      </c>
      <c r="AE113" s="91">
        <f t="shared" si="168"/>
        <v>552.3654755344652</v>
      </c>
      <c r="AF113" s="20">
        <v>31475</v>
      </c>
      <c r="AG113" s="89">
        <f t="shared" si="169"/>
        <v>459.671616750494</v>
      </c>
      <c r="AH113" s="20">
        <v>26193.1</v>
      </c>
      <c r="AI113" s="91">
        <f t="shared" si="170"/>
        <v>381.98174166669594</v>
      </c>
      <c r="AJ113" s="20">
        <v>21766.16</v>
      </c>
      <c r="AK113" s="89">
        <f t="shared" si="171"/>
        <v>716.4244272772902</v>
      </c>
      <c r="AL113" s="20">
        <v>40823.44</v>
      </c>
      <c r="AM113" s="91">
        <f t="shared" si="172"/>
        <v>749.8799625146098</v>
      </c>
      <c r="AN113" s="20">
        <v>42729.81</v>
      </c>
      <c r="AO113" s="89">
        <f t="shared" si="173"/>
        <v>738.3510991151624</v>
      </c>
      <c r="AP113" s="20">
        <v>42072.87</v>
      </c>
      <c r="AQ113" s="91">
        <f t="shared" si="174"/>
        <v>700.2999182200757</v>
      </c>
      <c r="AR113" s="20">
        <v>39904.63</v>
      </c>
      <c r="AS113" s="89">
        <f t="shared" si="146"/>
        <v>756.4430646763376</v>
      </c>
      <c r="AT113" s="20">
        <v>43103.79</v>
      </c>
      <c r="AU113" s="91">
        <f t="shared" si="175"/>
        <v>870.1899891545079</v>
      </c>
      <c r="AV113" s="20">
        <v>49585.34</v>
      </c>
      <c r="AW113" s="89">
        <f t="shared" si="147"/>
        <v>765.7901941307989</v>
      </c>
      <c r="AX113" s="20">
        <v>43636.41</v>
      </c>
      <c r="AY113" s="91">
        <v>815.53</v>
      </c>
      <c r="AZ113" s="20">
        <v>46470.69</v>
      </c>
      <c r="BA113" s="89">
        <f t="shared" si="148"/>
        <v>8682.357122048641</v>
      </c>
      <c r="BB113" s="20">
        <f t="shared" si="149"/>
        <v>494739.81000000006</v>
      </c>
      <c r="BC113" s="27">
        <f t="shared" si="150"/>
        <v>3.0045601363159915</v>
      </c>
      <c r="BD113" s="26">
        <f t="shared" si="151"/>
        <v>8689.187914225848</v>
      </c>
      <c r="BE113" s="20">
        <f t="shared" si="152"/>
        <v>495129.04</v>
      </c>
      <c r="BF113" s="94">
        <f t="shared" si="153"/>
        <v>-6.830792177206604</v>
      </c>
      <c r="BG113" s="29">
        <f t="shared" si="154"/>
        <v>-389.22999999992317</v>
      </c>
      <c r="BH113" s="30">
        <v>12</v>
      </c>
      <c r="BI113" s="30"/>
    </row>
    <row r="114" spans="1:61" ht="12.75">
      <c r="A114" s="15">
        <v>109</v>
      </c>
      <c r="B114" s="16" t="s">
        <v>133</v>
      </c>
      <c r="C114" s="88">
        <v>211</v>
      </c>
      <c r="D114" s="32"/>
      <c r="E114" s="89">
        <f t="shared" si="155"/>
        <v>642.3532260951665</v>
      </c>
      <c r="F114" s="90">
        <v>36602.7</v>
      </c>
      <c r="G114" s="91">
        <f t="shared" si="156"/>
        <v>600.6100150573338</v>
      </c>
      <c r="H114" s="92">
        <v>34224.08</v>
      </c>
      <c r="I114" s="89">
        <f t="shared" si="157"/>
        <v>634.8763298012362</v>
      </c>
      <c r="J114" s="20">
        <v>36176.65</v>
      </c>
      <c r="K114" s="91">
        <f t="shared" si="158"/>
        <v>516.6852104692342</v>
      </c>
      <c r="L114" s="22">
        <v>29441.86</v>
      </c>
      <c r="M114" s="89">
        <f t="shared" si="159"/>
        <v>610.9397320566775</v>
      </c>
      <c r="N114" s="20">
        <v>34812.69</v>
      </c>
      <c r="O114" s="91">
        <f t="shared" si="160"/>
        <v>675.2210339369137</v>
      </c>
      <c r="P114" s="20">
        <v>38475.58</v>
      </c>
      <c r="Q114" s="89">
        <f t="shared" si="161"/>
        <v>637.2053027085652</v>
      </c>
      <c r="R114" s="20">
        <v>36309.36</v>
      </c>
      <c r="S114" s="91">
        <f t="shared" si="162"/>
        <v>653.6799210981676</v>
      </c>
      <c r="T114" s="20">
        <v>37248.12</v>
      </c>
      <c r="U114" s="89">
        <f t="shared" si="163"/>
        <v>547.8942546970809</v>
      </c>
      <c r="V114" s="20">
        <v>31220.22</v>
      </c>
      <c r="W114" s="91">
        <f t="shared" si="164"/>
        <v>576.4500142149653</v>
      </c>
      <c r="X114" s="20">
        <v>32847.39</v>
      </c>
      <c r="Y114" s="89">
        <f t="shared" si="165"/>
        <v>559.4478626658852</v>
      </c>
      <c r="Z114" s="20">
        <v>31878.57</v>
      </c>
      <c r="AA114" s="91">
        <f t="shared" si="166"/>
        <v>485.6948310174055</v>
      </c>
      <c r="AB114" s="20">
        <v>27675.96</v>
      </c>
      <c r="AC114" s="89">
        <f t="shared" si="167"/>
        <v>554.3153826984568</v>
      </c>
      <c r="AD114" s="20">
        <v>31586.11</v>
      </c>
      <c r="AE114" s="91">
        <f t="shared" si="168"/>
        <v>378.4371259796919</v>
      </c>
      <c r="AF114" s="20">
        <v>21564.18</v>
      </c>
      <c r="AG114" s="89">
        <f t="shared" si="169"/>
        <v>334.7770005370099</v>
      </c>
      <c r="AH114" s="20">
        <v>19076.33</v>
      </c>
      <c r="AI114" s="91">
        <f t="shared" si="170"/>
        <v>255.74863729375144</v>
      </c>
      <c r="AJ114" s="20">
        <v>14573.12</v>
      </c>
      <c r="AK114" s="89">
        <f t="shared" si="171"/>
        <v>575.3128169849532</v>
      </c>
      <c r="AL114" s="20">
        <v>32782.59</v>
      </c>
      <c r="AM114" s="91">
        <f t="shared" si="172"/>
        <v>550.2200687232154</v>
      </c>
      <c r="AN114" s="20">
        <v>31352.75</v>
      </c>
      <c r="AO114" s="89">
        <f t="shared" si="173"/>
        <v>550.6698583066292</v>
      </c>
      <c r="AP114" s="20">
        <v>31378.38</v>
      </c>
      <c r="AQ114" s="91">
        <f t="shared" si="174"/>
        <v>545.979972693227</v>
      </c>
      <c r="AR114" s="20">
        <v>31111.14</v>
      </c>
      <c r="AS114" s="89">
        <f t="shared" si="146"/>
        <v>638.6750599309961</v>
      </c>
      <c r="AT114" s="20">
        <v>36393.11</v>
      </c>
      <c r="AU114" s="91">
        <f t="shared" si="175"/>
        <v>599.8699593908274</v>
      </c>
      <c r="AV114" s="20">
        <v>34181.91</v>
      </c>
      <c r="AW114" s="89">
        <f t="shared" si="147"/>
        <v>602.2475439698713</v>
      </c>
      <c r="AX114" s="20">
        <v>34317.39</v>
      </c>
      <c r="AY114" s="91">
        <v>601.53</v>
      </c>
      <c r="AZ114" s="20">
        <v>34276.5</v>
      </c>
      <c r="BA114" s="89">
        <f t="shared" si="148"/>
        <v>6888.714370452528</v>
      </c>
      <c r="BB114" s="20">
        <f t="shared" si="149"/>
        <v>392534.10000000003</v>
      </c>
      <c r="BC114" s="27">
        <f t="shared" si="150"/>
        <v>2.5434939928415217</v>
      </c>
      <c r="BD114" s="26">
        <f t="shared" si="151"/>
        <v>6440.126789874733</v>
      </c>
      <c r="BE114" s="20">
        <f t="shared" si="152"/>
        <v>366972.5900000001</v>
      </c>
      <c r="BF114" s="94">
        <f t="shared" si="153"/>
        <v>448.58758057779505</v>
      </c>
      <c r="BG114" s="29">
        <f t="shared" si="154"/>
        <v>25561.50999999995</v>
      </c>
      <c r="BH114" s="30">
        <v>12</v>
      </c>
      <c r="BI114" s="30"/>
    </row>
    <row r="115" spans="1:61" ht="12.75">
      <c r="A115" s="15">
        <v>110</v>
      </c>
      <c r="B115" s="16" t="s">
        <v>134</v>
      </c>
      <c r="C115" s="88">
        <v>198</v>
      </c>
      <c r="D115" s="32"/>
      <c r="E115" s="89">
        <f t="shared" si="155"/>
        <v>603.8956024863905</v>
      </c>
      <c r="F115" s="90">
        <v>34411.3</v>
      </c>
      <c r="G115" s="93">
        <f t="shared" si="156"/>
        <v>902.9500440488433</v>
      </c>
      <c r="H115" s="95">
        <v>51452.08</v>
      </c>
      <c r="I115" s="89">
        <f t="shared" si="157"/>
        <v>617.0625212785748</v>
      </c>
      <c r="J115" s="20">
        <v>35161.58</v>
      </c>
      <c r="K115" s="91">
        <f t="shared" si="158"/>
        <v>794.2629452706284</v>
      </c>
      <c r="L115" s="22">
        <v>45258.85</v>
      </c>
      <c r="M115" s="89">
        <f t="shared" si="159"/>
        <v>634.3619586467353</v>
      </c>
      <c r="N115" s="20">
        <v>36147.34</v>
      </c>
      <c r="O115" s="91">
        <f t="shared" si="160"/>
        <v>952.8133346904823</v>
      </c>
      <c r="P115" s="20">
        <v>54293.4</v>
      </c>
      <c r="Q115" s="89">
        <f t="shared" si="161"/>
        <v>630.1906560294268</v>
      </c>
      <c r="R115" s="20">
        <v>35909.65</v>
      </c>
      <c r="S115" s="91">
        <f t="shared" si="162"/>
        <v>876.3199736057927</v>
      </c>
      <c r="T115" s="20">
        <v>49934.64</v>
      </c>
      <c r="U115" s="89">
        <f t="shared" si="163"/>
        <v>543.4669072096199</v>
      </c>
      <c r="V115" s="20">
        <v>30967.94</v>
      </c>
      <c r="W115" s="91">
        <f t="shared" si="164"/>
        <v>735.6925496032094</v>
      </c>
      <c r="X115" s="20">
        <v>41921.38</v>
      </c>
      <c r="Y115" s="89">
        <f t="shared" si="165"/>
        <v>529.3054673213741</v>
      </c>
      <c r="Z115" s="20">
        <v>30160.99</v>
      </c>
      <c r="AA115" s="91">
        <f t="shared" si="166"/>
        <v>675.8415785982289</v>
      </c>
      <c r="AB115" s="20">
        <v>38510.94</v>
      </c>
      <c r="AC115" s="89">
        <f t="shared" si="167"/>
        <v>589.1962753280849</v>
      </c>
      <c r="AD115" s="20">
        <v>33573.7</v>
      </c>
      <c r="AE115" s="91">
        <f t="shared" si="168"/>
        <v>524.301448522521</v>
      </c>
      <c r="AF115" s="20">
        <v>29875.85</v>
      </c>
      <c r="AG115" s="89">
        <f t="shared" si="169"/>
        <v>358.03777319934994</v>
      </c>
      <c r="AH115" s="20">
        <v>20401.78</v>
      </c>
      <c r="AI115" s="91">
        <f t="shared" si="170"/>
        <v>374.7098216636073</v>
      </c>
      <c r="AJ115" s="20">
        <v>21351.79</v>
      </c>
      <c r="AK115" s="89">
        <f t="shared" si="171"/>
        <v>585.2396011386012</v>
      </c>
      <c r="AL115" s="20">
        <v>33348.24</v>
      </c>
      <c r="AM115" s="91">
        <f t="shared" si="172"/>
        <v>467.6223452235962</v>
      </c>
      <c r="AN115" s="20">
        <v>26646.15</v>
      </c>
      <c r="AO115" s="89">
        <f t="shared" si="173"/>
        <v>566.1030988624518</v>
      </c>
      <c r="AP115" s="20">
        <v>32257.8</v>
      </c>
      <c r="AQ115" s="93">
        <f t="shared" si="174"/>
        <v>864.1700390648308</v>
      </c>
      <c r="AR115" s="34">
        <v>49242.31</v>
      </c>
      <c r="AS115" s="89">
        <f t="shared" si="146"/>
        <v>604.8020258958061</v>
      </c>
      <c r="AT115" s="20">
        <v>34462.95</v>
      </c>
      <c r="AU115" s="93">
        <f t="shared" si="175"/>
        <v>729.8700295881873</v>
      </c>
      <c r="AV115" s="34">
        <v>41589.6</v>
      </c>
      <c r="AW115" s="89">
        <f t="shared" si="147"/>
        <v>572.282045972251</v>
      </c>
      <c r="AX115" s="20">
        <v>32609.89</v>
      </c>
      <c r="AY115" s="93">
        <v>900.61</v>
      </c>
      <c r="AZ115" s="34">
        <v>51318.74</v>
      </c>
      <c r="BA115" s="89">
        <f t="shared" si="148"/>
        <v>6833.943933368667</v>
      </c>
      <c r="BB115" s="20">
        <f t="shared" si="149"/>
        <v>389413.16000000003</v>
      </c>
      <c r="BC115" s="27">
        <f t="shared" si="150"/>
        <v>3.7033518980976132</v>
      </c>
      <c r="BD115" s="26">
        <f t="shared" si="151"/>
        <v>8799.164109879928</v>
      </c>
      <c r="BE115" s="20">
        <f t="shared" si="152"/>
        <v>501395.7299999999</v>
      </c>
      <c r="BF115" s="94">
        <f t="shared" si="153"/>
        <v>-1965.2201765112613</v>
      </c>
      <c r="BG115" s="29">
        <f t="shared" si="154"/>
        <v>-111982.56999999989</v>
      </c>
      <c r="BH115" s="30">
        <v>12</v>
      </c>
      <c r="BI115" s="30"/>
    </row>
    <row r="116" spans="1:61" ht="12.75">
      <c r="A116" s="15">
        <v>111</v>
      </c>
      <c r="B116" s="16" t="s">
        <v>135</v>
      </c>
      <c r="C116" s="88">
        <v>267</v>
      </c>
      <c r="D116" s="18"/>
      <c r="E116" s="89">
        <f t="shared" si="155"/>
        <v>893.5106050661434</v>
      </c>
      <c r="F116" s="90">
        <v>50914.2</v>
      </c>
      <c r="G116" s="91">
        <f t="shared" si="156"/>
        <v>863.5600240074972</v>
      </c>
      <c r="H116" s="92">
        <v>49207.55</v>
      </c>
      <c r="I116" s="89">
        <f t="shared" si="157"/>
        <v>879.7964978537158</v>
      </c>
      <c r="J116" s="20">
        <v>50132.74</v>
      </c>
      <c r="K116" s="91">
        <f t="shared" si="158"/>
        <v>761.9898845604419</v>
      </c>
      <c r="L116" s="22">
        <v>43419.86</v>
      </c>
      <c r="M116" s="89">
        <f t="shared" si="159"/>
        <v>897.8079119444318</v>
      </c>
      <c r="N116" s="20">
        <v>51159.07</v>
      </c>
      <c r="O116" s="93">
        <f t="shared" si="160"/>
        <v>1019.9349972447537</v>
      </c>
      <c r="P116" s="34">
        <v>58118.14</v>
      </c>
      <c r="Q116" s="89">
        <f t="shared" si="161"/>
        <v>881.122525981798</v>
      </c>
      <c r="R116" s="20">
        <v>50208.3</v>
      </c>
      <c r="S116" s="91">
        <f t="shared" si="162"/>
        <v>980.9700222174646</v>
      </c>
      <c r="T116" s="20">
        <v>55897.83</v>
      </c>
      <c r="U116" s="89">
        <f t="shared" si="163"/>
        <v>883.8551337084212</v>
      </c>
      <c r="V116" s="20">
        <v>50364.01</v>
      </c>
      <c r="W116" s="91">
        <f t="shared" si="164"/>
        <v>919.8300521917372</v>
      </c>
      <c r="X116" s="20">
        <v>52413.94</v>
      </c>
      <c r="Y116" s="89">
        <f t="shared" si="165"/>
        <v>821.2731344174146</v>
      </c>
      <c r="Z116" s="20">
        <v>46797.95</v>
      </c>
      <c r="AA116" s="91">
        <f t="shared" si="166"/>
        <v>863.4900021410194</v>
      </c>
      <c r="AB116" s="20">
        <v>49203.56</v>
      </c>
      <c r="AC116" s="89">
        <f t="shared" si="167"/>
        <v>788.3691749353309</v>
      </c>
      <c r="AD116" s="20">
        <v>44923.01</v>
      </c>
      <c r="AE116" s="91">
        <f t="shared" si="168"/>
        <v>704.3899673933265</v>
      </c>
      <c r="AF116" s="20">
        <v>40137.69</v>
      </c>
      <c r="AG116" s="89">
        <f t="shared" si="169"/>
        <v>513.7028756348474</v>
      </c>
      <c r="AH116" s="20">
        <v>29271.92</v>
      </c>
      <c r="AI116" s="91">
        <f t="shared" si="170"/>
        <v>434.77068277462087</v>
      </c>
      <c r="AJ116" s="20">
        <v>24774.19</v>
      </c>
      <c r="AK116" s="89">
        <f t="shared" si="171"/>
        <v>807.5909670037311</v>
      </c>
      <c r="AL116" s="20">
        <v>46018.31</v>
      </c>
      <c r="AM116" s="91">
        <f t="shared" si="172"/>
        <v>759.1600534903883</v>
      </c>
      <c r="AN116" s="20">
        <v>43258.61</v>
      </c>
      <c r="AO116" s="89">
        <f t="shared" si="173"/>
        <v>834.3001849700433</v>
      </c>
      <c r="AP116" s="20">
        <v>47540.26</v>
      </c>
      <c r="AQ116" s="91">
        <f t="shared" si="174"/>
        <v>904.9499668317476</v>
      </c>
      <c r="AR116" s="20">
        <v>51566.04</v>
      </c>
      <c r="AS116" s="89">
        <f t="shared" si="146"/>
        <v>771.8610373063868</v>
      </c>
      <c r="AT116" s="20">
        <v>43982.34</v>
      </c>
      <c r="AU116" s="91">
        <f t="shared" si="175"/>
        <v>990.5600345371012</v>
      </c>
      <c r="AV116" s="20">
        <v>56444.29</v>
      </c>
      <c r="AW116" s="89">
        <f t="shared" si="147"/>
        <v>819.4846811811408</v>
      </c>
      <c r="AX116" s="20">
        <v>46696.04</v>
      </c>
      <c r="AY116" s="91">
        <v>965.02</v>
      </c>
      <c r="AZ116" s="20">
        <v>54988.96</v>
      </c>
      <c r="BA116" s="89">
        <f t="shared" si="148"/>
        <v>9792.674730003406</v>
      </c>
      <c r="BB116" s="20">
        <f t="shared" si="149"/>
        <v>558008.15</v>
      </c>
      <c r="BC116" s="27">
        <f t="shared" si="150"/>
        <v>3.1737283668508423</v>
      </c>
      <c r="BD116" s="26">
        <f t="shared" si="151"/>
        <v>10168.625687390098</v>
      </c>
      <c r="BE116" s="20">
        <f t="shared" si="152"/>
        <v>579430.6599999999</v>
      </c>
      <c r="BF116" s="94">
        <f t="shared" si="153"/>
        <v>-375.9509573866926</v>
      </c>
      <c r="BG116" s="29">
        <f t="shared" si="154"/>
        <v>-21422.509999999893</v>
      </c>
      <c r="BH116" s="30">
        <v>12</v>
      </c>
      <c r="BI116" s="30"/>
    </row>
    <row r="117" spans="1:61" ht="12.75">
      <c r="A117" s="15">
        <v>112</v>
      </c>
      <c r="B117" s="16" t="s">
        <v>136</v>
      </c>
      <c r="C117" s="88">
        <v>272</v>
      </c>
      <c r="D117" s="32"/>
      <c r="E117" s="89">
        <f t="shared" si="155"/>
        <v>835.8292589615704</v>
      </c>
      <c r="F117" s="90">
        <v>47627.39</v>
      </c>
      <c r="G117" s="93">
        <f t="shared" si="156"/>
        <v>1362.669921484253</v>
      </c>
      <c r="H117" s="95">
        <v>77647.93</v>
      </c>
      <c r="I117" s="89">
        <f t="shared" si="157"/>
        <v>851.0689302975316</v>
      </c>
      <c r="J117" s="20">
        <v>48495.78</v>
      </c>
      <c r="K117" s="91">
        <f t="shared" si="158"/>
        <v>286.81395242724926</v>
      </c>
      <c r="L117" s="22">
        <v>16343.29</v>
      </c>
      <c r="M117" s="89">
        <f t="shared" si="159"/>
        <v>833.290044961409</v>
      </c>
      <c r="N117" s="20">
        <v>47482.7</v>
      </c>
      <c r="O117" s="91">
        <f t="shared" si="160"/>
        <v>862.0562210655257</v>
      </c>
      <c r="P117" s="20">
        <v>49121.86</v>
      </c>
      <c r="Q117" s="89">
        <f t="shared" si="161"/>
        <v>849.0642691928357</v>
      </c>
      <c r="R117" s="20">
        <v>48381.55</v>
      </c>
      <c r="S117" s="91">
        <f t="shared" si="162"/>
        <v>823.9699414905006</v>
      </c>
      <c r="T117" s="20">
        <v>46951.62</v>
      </c>
      <c r="U117" s="89">
        <f t="shared" si="163"/>
        <v>831.6841048608163</v>
      </c>
      <c r="V117" s="20">
        <v>47391.19</v>
      </c>
      <c r="W117" s="91">
        <f t="shared" si="164"/>
        <v>752.7599846969755</v>
      </c>
      <c r="X117" s="20">
        <v>42893.92</v>
      </c>
      <c r="Y117" s="89">
        <f t="shared" si="165"/>
        <v>772.6044273474876</v>
      </c>
      <c r="Z117" s="20">
        <v>44024.7</v>
      </c>
      <c r="AA117" s="91">
        <f t="shared" si="166"/>
        <v>674.8500408899622</v>
      </c>
      <c r="AB117" s="20">
        <v>38454.44</v>
      </c>
      <c r="AC117" s="89">
        <f t="shared" si="167"/>
        <v>679.9621636230262</v>
      </c>
      <c r="AD117" s="20">
        <v>38745.74</v>
      </c>
      <c r="AE117" s="91">
        <f t="shared" si="168"/>
        <v>544.7599425785596</v>
      </c>
      <c r="AF117" s="20">
        <v>31041.62</v>
      </c>
      <c r="AG117" s="89">
        <f t="shared" si="169"/>
        <v>476.01426410352707</v>
      </c>
      <c r="AH117" s="20">
        <v>27124.34</v>
      </c>
      <c r="AI117" s="93">
        <f t="shared" si="170"/>
        <v>853.7799523359928</v>
      </c>
      <c r="AJ117" s="34">
        <v>48650.26</v>
      </c>
      <c r="AK117" s="89">
        <f t="shared" si="171"/>
        <v>707.9675758394728</v>
      </c>
      <c r="AL117" s="20">
        <v>40341.55</v>
      </c>
      <c r="AM117" s="93">
        <f t="shared" si="172"/>
        <v>668.2999252398117</v>
      </c>
      <c r="AN117" s="34">
        <v>38081.2</v>
      </c>
      <c r="AO117" s="89">
        <f t="shared" si="173"/>
        <v>739.5063721653429</v>
      </c>
      <c r="AP117" s="20">
        <v>42138.7</v>
      </c>
      <c r="AQ117" s="91">
        <f t="shared" si="174"/>
        <v>842.0199641291492</v>
      </c>
      <c r="AR117" s="20">
        <v>47980.15</v>
      </c>
      <c r="AS117" s="89">
        <f t="shared" si="146"/>
        <v>775.1639985820134</v>
      </c>
      <c r="AT117" s="20">
        <v>44170.55</v>
      </c>
      <c r="AU117" s="91">
        <f t="shared" si="175"/>
        <v>929.3900551400263</v>
      </c>
      <c r="AV117" s="20">
        <v>52958.69</v>
      </c>
      <c r="AW117" s="89">
        <f t="shared" si="147"/>
        <v>734.9663579152789</v>
      </c>
      <c r="AX117" s="20">
        <v>41880</v>
      </c>
      <c r="AY117" s="91">
        <v>1027.98</v>
      </c>
      <c r="AZ117" s="20">
        <v>58576.56</v>
      </c>
      <c r="BA117" s="89">
        <f t="shared" si="148"/>
        <v>9087.12176785031</v>
      </c>
      <c r="BB117" s="20">
        <f t="shared" si="149"/>
        <v>517804.18999999994</v>
      </c>
      <c r="BC117" s="27">
        <f t="shared" si="150"/>
        <v>2.950168474717526</v>
      </c>
      <c r="BD117" s="26">
        <f t="shared" si="151"/>
        <v>9629.349901478005</v>
      </c>
      <c r="BE117" s="20">
        <f t="shared" si="152"/>
        <v>548701.54</v>
      </c>
      <c r="BF117" s="94">
        <f t="shared" si="153"/>
        <v>-542.2281336276938</v>
      </c>
      <c r="BG117" s="29">
        <f t="shared" si="154"/>
        <v>-30897.350000000093</v>
      </c>
      <c r="BH117" s="30">
        <v>12</v>
      </c>
      <c r="BI117" s="30"/>
    </row>
    <row r="118" spans="1:61" ht="12.75">
      <c r="A118" s="15">
        <v>113</v>
      </c>
      <c r="B118" s="16" t="s">
        <v>137</v>
      </c>
      <c r="C118" s="88">
        <v>198</v>
      </c>
      <c r="D118" s="32"/>
      <c r="E118" s="89">
        <f t="shared" si="155"/>
        <v>645.9348708895059</v>
      </c>
      <c r="F118" s="90">
        <v>36806.79</v>
      </c>
      <c r="G118" s="91">
        <f t="shared" si="156"/>
        <v>723.870085746075</v>
      </c>
      <c r="H118" s="92">
        <v>41247.71</v>
      </c>
      <c r="I118" s="89">
        <f t="shared" si="157"/>
        <v>612.4767032511908</v>
      </c>
      <c r="J118" s="20">
        <v>34900.27</v>
      </c>
      <c r="K118" s="91">
        <f t="shared" si="158"/>
        <v>619.0022498253842</v>
      </c>
      <c r="L118" s="22">
        <v>35272.11</v>
      </c>
      <c r="M118" s="89">
        <f t="shared" si="159"/>
        <v>627.0207187507677</v>
      </c>
      <c r="N118" s="20">
        <v>35729.02</v>
      </c>
      <c r="O118" s="91">
        <f t="shared" si="160"/>
        <v>750.9980309640555</v>
      </c>
      <c r="P118" s="20">
        <v>42793.52</v>
      </c>
      <c r="Q118" s="89">
        <f t="shared" si="161"/>
        <v>608.6395400668982</v>
      </c>
      <c r="R118" s="20">
        <v>34681.62</v>
      </c>
      <c r="S118" s="91">
        <f t="shared" si="162"/>
        <v>736.439975992503</v>
      </c>
      <c r="T118" s="20">
        <v>41963.97</v>
      </c>
      <c r="U118" s="89">
        <f t="shared" si="163"/>
        <v>638.3200367834166</v>
      </c>
      <c r="V118" s="20">
        <v>36372.88</v>
      </c>
      <c r="W118" s="91">
        <f t="shared" si="164"/>
        <v>730.4700415217384</v>
      </c>
      <c r="X118" s="20">
        <v>41623.79</v>
      </c>
      <c r="Y118" s="89">
        <f t="shared" si="165"/>
        <v>586.9775122757633</v>
      </c>
      <c r="Z118" s="20">
        <v>33447.27</v>
      </c>
      <c r="AA118" s="91">
        <f t="shared" si="166"/>
        <v>640.189918957148</v>
      </c>
      <c r="AB118" s="20">
        <v>36479.43</v>
      </c>
      <c r="AC118" s="89">
        <f t="shared" si="167"/>
        <v>579.1276925074849</v>
      </c>
      <c r="AD118" s="20">
        <v>32999.97</v>
      </c>
      <c r="AE118" s="91">
        <f t="shared" si="168"/>
        <v>476.94981941729174</v>
      </c>
      <c r="AF118" s="20">
        <v>27177.65</v>
      </c>
      <c r="AG118" s="89">
        <f t="shared" si="169"/>
        <v>397.9309328176168</v>
      </c>
      <c r="AH118" s="20">
        <v>22674.98</v>
      </c>
      <c r="AI118" s="91">
        <f t="shared" si="170"/>
        <v>321.1329151910597</v>
      </c>
      <c r="AJ118" s="20">
        <v>18298.86</v>
      </c>
      <c r="AK118" s="89">
        <f t="shared" si="171"/>
        <v>580.3822948218918</v>
      </c>
      <c r="AL118" s="20">
        <v>33071.46</v>
      </c>
      <c r="AM118" s="91">
        <f t="shared" si="172"/>
        <v>570.012038847219</v>
      </c>
      <c r="AN118" s="20">
        <v>32480.54</v>
      </c>
      <c r="AO118" s="89">
        <f t="shared" si="173"/>
        <v>592.4353570062231</v>
      </c>
      <c r="AP118" s="20">
        <v>33758.27</v>
      </c>
      <c r="AQ118" s="91">
        <f t="shared" si="174"/>
        <v>628.2200406442714</v>
      </c>
      <c r="AR118" s="20">
        <v>35797.36</v>
      </c>
      <c r="AS118" s="89">
        <f t="shared" si="146"/>
        <v>628.1154465780543</v>
      </c>
      <c r="AT118" s="20">
        <v>35791.4</v>
      </c>
      <c r="AU118" s="91">
        <f t="shared" si="175"/>
        <v>750.5800056859862</v>
      </c>
      <c r="AV118" s="20">
        <v>42769.7</v>
      </c>
      <c r="AW118" s="89">
        <f t="shared" si="147"/>
        <v>616.5270909161108</v>
      </c>
      <c r="AX118" s="20">
        <v>35131.07</v>
      </c>
      <c r="AY118" s="91">
        <v>718.91</v>
      </c>
      <c r="AZ118" s="20">
        <v>40965.07</v>
      </c>
      <c r="BA118" s="89">
        <f t="shared" si="148"/>
        <v>7113.888196664924</v>
      </c>
      <c r="BB118" s="20">
        <f t="shared" si="149"/>
        <v>405365</v>
      </c>
      <c r="BC118" s="27">
        <f t="shared" si="150"/>
        <v>3.2267572065625973</v>
      </c>
      <c r="BD118" s="26">
        <f t="shared" si="151"/>
        <v>7666.775122792732</v>
      </c>
      <c r="BE118" s="20">
        <f t="shared" si="152"/>
        <v>436869.70999999996</v>
      </c>
      <c r="BF118" s="94">
        <f t="shared" si="153"/>
        <v>-552.8869261278078</v>
      </c>
      <c r="BG118" s="29">
        <f t="shared" si="154"/>
        <v>-31504.709999999963</v>
      </c>
      <c r="BH118" s="30">
        <v>12</v>
      </c>
      <c r="BI118" s="30"/>
    </row>
    <row r="119" spans="1:61" ht="12.75">
      <c r="A119" s="15">
        <v>114</v>
      </c>
      <c r="B119" s="16" t="s">
        <v>138</v>
      </c>
      <c r="C119" s="88">
        <v>263</v>
      </c>
      <c r="D119" s="18"/>
      <c r="E119" s="89">
        <f t="shared" si="155"/>
        <v>843.2873774617339</v>
      </c>
      <c r="F119" s="90">
        <v>48052.37</v>
      </c>
      <c r="G119" s="93">
        <f t="shared" si="156"/>
        <v>1114.3899322946465</v>
      </c>
      <c r="H119" s="95">
        <v>63500.39</v>
      </c>
      <c r="I119" s="89">
        <f t="shared" si="157"/>
        <v>887.5866498660986</v>
      </c>
      <c r="J119" s="20">
        <v>50576.64</v>
      </c>
      <c r="K119" s="91">
        <f t="shared" si="158"/>
        <v>396.1863529312663</v>
      </c>
      <c r="L119" s="22">
        <v>22575.57</v>
      </c>
      <c r="M119" s="89">
        <f t="shared" si="159"/>
        <v>883.0261028882703</v>
      </c>
      <c r="N119" s="20">
        <v>50316.77</v>
      </c>
      <c r="O119" s="91">
        <f t="shared" si="160"/>
        <v>698.1955768643542</v>
      </c>
      <c r="P119" s="20">
        <v>39784.72</v>
      </c>
      <c r="Q119" s="89">
        <f t="shared" si="161"/>
        <v>875.9391529284585</v>
      </c>
      <c r="R119" s="20">
        <v>49912.94</v>
      </c>
      <c r="S119" s="91">
        <f t="shared" si="162"/>
        <v>960.5199518446111</v>
      </c>
      <c r="T119" s="20">
        <v>54732.54</v>
      </c>
      <c r="U119" s="89">
        <f t="shared" si="163"/>
        <v>669.2198616410038</v>
      </c>
      <c r="V119" s="20">
        <v>38133.62</v>
      </c>
      <c r="W119" s="91">
        <f t="shared" si="164"/>
        <v>877.3081904173583</v>
      </c>
      <c r="X119" s="20">
        <v>49990.950767999995</v>
      </c>
      <c r="Y119" s="89">
        <f t="shared" si="165"/>
        <v>719.0178687379569</v>
      </c>
      <c r="Z119" s="20">
        <v>40971.22</v>
      </c>
      <c r="AA119" s="91">
        <f t="shared" si="166"/>
        <v>763.7139317190281</v>
      </c>
      <c r="AB119" s="20">
        <v>43518.1</v>
      </c>
      <c r="AC119" s="89">
        <f t="shared" si="167"/>
        <v>784.3098371070263</v>
      </c>
      <c r="AD119" s="20">
        <v>44691.7</v>
      </c>
      <c r="AE119" s="91">
        <f t="shared" si="168"/>
        <v>602.3770580988448</v>
      </c>
      <c r="AF119" s="20">
        <v>34324.77</v>
      </c>
      <c r="AG119" s="89">
        <f t="shared" si="169"/>
        <v>511.0843386180246</v>
      </c>
      <c r="AH119" s="20">
        <v>29122.71</v>
      </c>
      <c r="AI119" s="91">
        <f t="shared" si="170"/>
        <v>397.6708515992714</v>
      </c>
      <c r="AJ119" s="20">
        <v>22660.16</v>
      </c>
      <c r="AK119" s="89">
        <f t="shared" si="171"/>
        <v>768.0833663845905</v>
      </c>
      <c r="AL119" s="20">
        <v>43767.08</v>
      </c>
      <c r="AM119" s="91">
        <f t="shared" si="172"/>
        <v>789.2399731846085</v>
      </c>
      <c r="AN119" s="20">
        <v>44972.63</v>
      </c>
      <c r="AO119" s="89">
        <f t="shared" si="173"/>
        <v>770.7406874427453</v>
      </c>
      <c r="AP119" s="20">
        <v>43918.5</v>
      </c>
      <c r="AQ119" s="91">
        <f t="shared" si="174"/>
        <v>790.3199595663207</v>
      </c>
      <c r="AR119" s="20">
        <v>45034.17</v>
      </c>
      <c r="AS119" s="89">
        <f t="shared" si="146"/>
        <v>804.73112656233</v>
      </c>
      <c r="AT119" s="20">
        <v>45855.35</v>
      </c>
      <c r="AU119" s="91">
        <f t="shared" si="175"/>
        <v>881.3199560564528</v>
      </c>
      <c r="AV119" s="20">
        <v>50219.55</v>
      </c>
      <c r="AW119" s="89">
        <f t="shared" si="147"/>
        <v>796.5540116036237</v>
      </c>
      <c r="AX119" s="20">
        <v>45389.4</v>
      </c>
      <c r="AY119" s="91">
        <v>874.94</v>
      </c>
      <c r="AZ119" s="20">
        <v>49856.01</v>
      </c>
      <c r="BA119" s="89">
        <f t="shared" si="148"/>
        <v>9313.580381241864</v>
      </c>
      <c r="BB119" s="20">
        <f t="shared" si="149"/>
        <v>530708.3</v>
      </c>
      <c r="BC119" s="27">
        <f t="shared" si="150"/>
        <v>2.8980297004362376</v>
      </c>
      <c r="BD119" s="26">
        <f t="shared" si="151"/>
        <v>9146.181734576765</v>
      </c>
      <c r="BE119" s="20">
        <f t="shared" si="152"/>
        <v>521169.56076799997</v>
      </c>
      <c r="BF119" s="94">
        <f t="shared" si="153"/>
        <v>167.39864666509857</v>
      </c>
      <c r="BG119" s="29">
        <f t="shared" si="154"/>
        <v>9538.73923200008</v>
      </c>
      <c r="BH119" s="30">
        <v>12</v>
      </c>
      <c r="BI119" s="30"/>
    </row>
    <row r="120" spans="1:61" ht="12.75">
      <c r="A120" s="15">
        <v>115</v>
      </c>
      <c r="B120" s="16" t="s">
        <v>139</v>
      </c>
      <c r="C120" s="88">
        <v>193</v>
      </c>
      <c r="D120" s="18"/>
      <c r="E120" s="89">
        <f t="shared" si="155"/>
        <v>597.0757534809117</v>
      </c>
      <c r="F120" s="90">
        <v>34022.69</v>
      </c>
      <c r="G120" s="93">
        <f t="shared" si="156"/>
        <v>863.3499584080644</v>
      </c>
      <c r="H120" s="95">
        <v>49195.58</v>
      </c>
      <c r="I120" s="89">
        <f t="shared" si="157"/>
        <v>605.4636360126497</v>
      </c>
      <c r="J120" s="20">
        <v>34500.65</v>
      </c>
      <c r="K120" s="91">
        <f t="shared" si="158"/>
        <v>759.4289093787183</v>
      </c>
      <c r="L120" s="22">
        <v>43273.93</v>
      </c>
      <c r="M120" s="89">
        <f t="shared" si="159"/>
        <v>598.5432292891464</v>
      </c>
      <c r="N120" s="20">
        <v>34106.31</v>
      </c>
      <c r="O120" s="93">
        <f t="shared" si="160"/>
        <v>795.7788572571786</v>
      </c>
      <c r="P120" s="34">
        <v>45345.23</v>
      </c>
      <c r="Q120" s="89">
        <f t="shared" si="161"/>
        <v>589.7401293737344</v>
      </c>
      <c r="R120" s="20">
        <v>33604.69</v>
      </c>
      <c r="S120" s="93">
        <f t="shared" si="162"/>
        <v>793.4700660908144</v>
      </c>
      <c r="T120" s="34">
        <v>45213.67</v>
      </c>
      <c r="U120" s="89">
        <f t="shared" si="163"/>
        <v>522.1223469785302</v>
      </c>
      <c r="V120" s="20">
        <v>29751.68</v>
      </c>
      <c r="W120" s="93">
        <f t="shared" si="164"/>
        <v>854.3899673933263</v>
      </c>
      <c r="X120" s="34">
        <v>48685.02</v>
      </c>
      <c r="Y120" s="89">
        <f t="shared" si="165"/>
        <v>506.68682500851145</v>
      </c>
      <c r="Z120" s="20">
        <v>28872.13</v>
      </c>
      <c r="AA120" s="93">
        <f t="shared" si="166"/>
        <v>1069.499949106914</v>
      </c>
      <c r="AB120" s="34">
        <v>60942.46</v>
      </c>
      <c r="AC120" s="89">
        <f t="shared" si="167"/>
        <v>569.6738630660101</v>
      </c>
      <c r="AD120" s="20">
        <v>32461.27</v>
      </c>
      <c r="AE120" s="93">
        <f t="shared" si="168"/>
        <v>306.4000687934127</v>
      </c>
      <c r="AF120" s="34">
        <v>17459.35</v>
      </c>
      <c r="AG120" s="89">
        <f t="shared" si="169"/>
        <v>368.4503230833489</v>
      </c>
      <c r="AH120" s="20">
        <v>20995.11</v>
      </c>
      <c r="AI120" s="93">
        <f t="shared" si="170"/>
        <v>496.20004141644233</v>
      </c>
      <c r="AJ120" s="34">
        <v>28274.57</v>
      </c>
      <c r="AK120" s="89">
        <f t="shared" si="171"/>
        <v>558.865575565703</v>
      </c>
      <c r="AL120" s="20">
        <v>31845.39</v>
      </c>
      <c r="AM120" s="93">
        <f t="shared" si="172"/>
        <v>821.4900442594354</v>
      </c>
      <c r="AN120" s="34">
        <v>46810.31</v>
      </c>
      <c r="AO120" s="89">
        <f t="shared" si="173"/>
        <v>562.8252331429816</v>
      </c>
      <c r="AP120" s="20">
        <v>32071.02</v>
      </c>
      <c r="AQ120" s="91">
        <f t="shared" si="174"/>
        <v>556.1099782037197</v>
      </c>
      <c r="AR120" s="20">
        <v>31688.37</v>
      </c>
      <c r="AS120" s="89">
        <f t="shared" si="146"/>
        <v>587.0468321686423</v>
      </c>
      <c r="AT120" s="20">
        <v>33451.22</v>
      </c>
      <c r="AU120" s="91">
        <f t="shared" si="175"/>
        <v>667.4700169526625</v>
      </c>
      <c r="AV120" s="20">
        <v>38033.91</v>
      </c>
      <c r="AW120" s="89">
        <f t="shared" si="147"/>
        <v>571.1323887108606</v>
      </c>
      <c r="AX120" s="20">
        <v>32544.38</v>
      </c>
      <c r="AY120" s="91">
        <v>671.38</v>
      </c>
      <c r="AZ120" s="20">
        <v>38256.71</v>
      </c>
      <c r="BA120" s="89">
        <f t="shared" si="148"/>
        <v>6637.626135881031</v>
      </c>
      <c r="BB120" s="20">
        <f t="shared" si="149"/>
        <v>378226.54000000004</v>
      </c>
      <c r="BC120" s="27">
        <f t="shared" si="150"/>
        <v>3.737032753566791</v>
      </c>
      <c r="BD120" s="26">
        <f t="shared" si="151"/>
        <v>8654.967857260688</v>
      </c>
      <c r="BE120" s="20">
        <f t="shared" si="152"/>
        <v>493179.11000000004</v>
      </c>
      <c r="BF120" s="94">
        <f t="shared" si="153"/>
        <v>-2017.3417213796574</v>
      </c>
      <c r="BG120" s="29">
        <f t="shared" si="154"/>
        <v>-114952.57</v>
      </c>
      <c r="BH120" s="30">
        <v>12</v>
      </c>
      <c r="BI120" s="30"/>
    </row>
    <row r="121" spans="1:61" ht="12.75">
      <c r="A121" s="15">
        <v>116</v>
      </c>
      <c r="B121" s="16" t="s">
        <v>140</v>
      </c>
      <c r="C121" s="88">
        <v>205</v>
      </c>
      <c r="D121" s="18"/>
      <c r="E121" s="89">
        <f t="shared" si="155"/>
        <v>637.439410903756</v>
      </c>
      <c r="F121" s="90">
        <v>36322.7</v>
      </c>
      <c r="G121" s="93">
        <f t="shared" si="156"/>
        <v>885.0300620193675</v>
      </c>
      <c r="H121" s="95">
        <v>50430.96</v>
      </c>
      <c r="I121" s="89">
        <f t="shared" si="157"/>
        <v>649.1665818448569</v>
      </c>
      <c r="J121" s="20">
        <v>36990.94</v>
      </c>
      <c r="K121" s="91">
        <f t="shared" si="158"/>
        <v>188.3639101333399</v>
      </c>
      <c r="L121" s="22">
        <v>10733.39</v>
      </c>
      <c r="M121" s="89">
        <f t="shared" si="159"/>
        <v>637.2788344430367</v>
      </c>
      <c r="N121" s="20">
        <v>36313.55</v>
      </c>
      <c r="O121" s="91">
        <f t="shared" si="160"/>
        <v>877.613886441731</v>
      </c>
      <c r="P121" s="20">
        <v>50008.37</v>
      </c>
      <c r="Q121" s="89">
        <f t="shared" si="161"/>
        <v>621.1731031795895</v>
      </c>
      <c r="R121" s="20">
        <v>35395.81</v>
      </c>
      <c r="S121" s="91">
        <f t="shared" si="162"/>
        <v>904.7899168512273</v>
      </c>
      <c r="T121" s="20">
        <v>51556.92</v>
      </c>
      <c r="U121" s="89">
        <f t="shared" si="163"/>
        <v>548.7024018026683</v>
      </c>
      <c r="V121" s="20">
        <v>31266.27</v>
      </c>
      <c r="W121" s="91">
        <f t="shared" si="164"/>
        <v>602.8126327168835</v>
      </c>
      <c r="X121" s="20">
        <v>34349.59</v>
      </c>
      <c r="Y121" s="89">
        <f t="shared" si="165"/>
        <v>539.9798533577153</v>
      </c>
      <c r="Z121" s="20">
        <v>30769.24</v>
      </c>
      <c r="AA121" s="91">
        <f t="shared" si="166"/>
        <v>617.0560280227861</v>
      </c>
      <c r="AB121" s="20">
        <v>35161.21</v>
      </c>
      <c r="AC121" s="89">
        <f t="shared" si="167"/>
        <v>572.4775456195093</v>
      </c>
      <c r="AD121" s="20">
        <v>32621.03</v>
      </c>
      <c r="AE121" s="91">
        <f t="shared" si="168"/>
        <v>473.45416638880215</v>
      </c>
      <c r="AF121" s="20">
        <v>26978.46</v>
      </c>
      <c r="AG121" s="89">
        <f t="shared" si="169"/>
        <v>369.64894300325363</v>
      </c>
      <c r="AH121" s="20">
        <v>21063.41</v>
      </c>
      <c r="AI121" s="91">
        <f t="shared" si="170"/>
        <v>335.76099202908983</v>
      </c>
      <c r="AJ121" s="20">
        <v>19132.4</v>
      </c>
      <c r="AK121" s="89">
        <f t="shared" si="171"/>
        <v>587.473807610096</v>
      </c>
      <c r="AL121" s="20">
        <v>33475.55</v>
      </c>
      <c r="AM121" s="91">
        <f t="shared" si="172"/>
        <v>624.9800814991348</v>
      </c>
      <c r="AN121" s="20">
        <v>35612.74</v>
      </c>
      <c r="AO121" s="89">
        <f t="shared" si="173"/>
        <v>580.6713324511866</v>
      </c>
      <c r="AP121" s="20">
        <v>33087.93</v>
      </c>
      <c r="AQ121" s="91">
        <f t="shared" si="174"/>
        <v>627.6400349582852</v>
      </c>
      <c r="AR121" s="20">
        <v>35764.31</v>
      </c>
      <c r="AS121" s="89">
        <f t="shared" si="146"/>
        <v>579.4699046368867</v>
      </c>
      <c r="AT121" s="20">
        <v>33019.47</v>
      </c>
      <c r="AU121" s="91">
        <f t="shared" si="175"/>
        <v>702.1099571445118</v>
      </c>
      <c r="AV121" s="20">
        <v>40007.77</v>
      </c>
      <c r="AW121" s="89">
        <f t="shared" si="147"/>
        <v>583.4225424781774</v>
      </c>
      <c r="AX121" s="20">
        <v>33244.7</v>
      </c>
      <c r="AY121" s="91">
        <v>716.76</v>
      </c>
      <c r="AZ121" s="20">
        <v>40842.56</v>
      </c>
      <c r="BA121" s="89">
        <f t="shared" si="148"/>
        <v>6906.904261330733</v>
      </c>
      <c r="BB121" s="20">
        <f t="shared" si="149"/>
        <v>393570.60000000003</v>
      </c>
      <c r="BC121" s="27">
        <f t="shared" si="150"/>
        <v>3.0716958000833983</v>
      </c>
      <c r="BD121" s="26">
        <f t="shared" si="151"/>
        <v>7556.37166820516</v>
      </c>
      <c r="BE121" s="20">
        <f t="shared" si="152"/>
        <v>430578.68</v>
      </c>
      <c r="BF121" s="94">
        <f t="shared" si="153"/>
        <v>-649.4674068744271</v>
      </c>
      <c r="BG121" s="29">
        <f t="shared" si="154"/>
        <v>-37008.07999999996</v>
      </c>
      <c r="BH121" s="30">
        <v>12</v>
      </c>
      <c r="BI121" s="30"/>
    </row>
    <row r="122" spans="1:61" ht="12.75">
      <c r="A122" s="15">
        <v>117</v>
      </c>
      <c r="B122" s="100" t="s">
        <v>217</v>
      </c>
      <c r="C122" s="88">
        <v>257</v>
      </c>
      <c r="D122" s="18"/>
      <c r="E122" s="89">
        <f t="shared" si="155"/>
        <v>886.5040310833909</v>
      </c>
      <c r="F122" s="90">
        <v>50514.95</v>
      </c>
      <c r="G122" s="91">
        <f>H122/1.18/820.5</f>
        <v>49.72000330513639</v>
      </c>
      <c r="H122" s="92">
        <v>48138.41</v>
      </c>
      <c r="I122" s="89">
        <f t="shared" si="157"/>
        <v>809.3595894858394</v>
      </c>
      <c r="J122" s="20">
        <v>46119.09</v>
      </c>
      <c r="K122" s="91">
        <f>L122/1.18/820.5</f>
        <v>49.72000330513639</v>
      </c>
      <c r="L122" s="22">
        <v>48138.41</v>
      </c>
      <c r="M122" s="89">
        <f t="shared" si="159"/>
        <v>865.0683897778605</v>
      </c>
      <c r="N122" s="20">
        <v>49293.5</v>
      </c>
      <c r="O122" s="93">
        <f>P122/1.18/820.5</f>
        <v>49.560003718278445</v>
      </c>
      <c r="P122" s="34">
        <v>47983.5</v>
      </c>
      <c r="Q122" s="89">
        <f t="shared" si="161"/>
        <v>898.0630793475858</v>
      </c>
      <c r="R122" s="20">
        <v>51173.61</v>
      </c>
      <c r="S122" s="93">
        <f>T122/1.18/820.5</f>
        <v>49.72000330513639</v>
      </c>
      <c r="T122" s="34">
        <v>48138.41</v>
      </c>
      <c r="U122" s="89">
        <f t="shared" si="163"/>
        <v>869.4687112817687</v>
      </c>
      <c r="V122" s="20">
        <v>49544.24</v>
      </c>
      <c r="W122" s="93">
        <f>X122/1.18/820.5</f>
        <v>33.360001652568194</v>
      </c>
      <c r="X122" s="34">
        <v>32298.82</v>
      </c>
      <c r="Y122" s="89">
        <f t="shared" si="165"/>
        <v>387.8123343781041</v>
      </c>
      <c r="Z122" s="20">
        <v>22098.4</v>
      </c>
      <c r="AA122" s="93">
        <f>AB122/1.18/820.5</f>
        <v>26.389995765294</v>
      </c>
      <c r="AB122" s="34">
        <v>25550.53</v>
      </c>
      <c r="AC122" s="89">
        <f t="shared" si="167"/>
        <v>802.9688218426105</v>
      </c>
      <c r="AD122" s="20">
        <v>45754.93</v>
      </c>
      <c r="AE122" s="93">
        <f>AF122/1.18/820.5</f>
        <v>57.62000227228127</v>
      </c>
      <c r="AF122" s="34">
        <v>55787.11</v>
      </c>
      <c r="AG122" s="89">
        <f t="shared" si="169"/>
        <v>736.9792672097602</v>
      </c>
      <c r="AH122" s="20">
        <v>41994.7</v>
      </c>
      <c r="AI122" s="93">
        <f>AJ122/1.18/820.5</f>
        <v>29.229996178436053</v>
      </c>
      <c r="AJ122" s="34">
        <v>28300.19</v>
      </c>
      <c r="AK122" s="89">
        <f t="shared" si="171"/>
        <v>379.0092344626919</v>
      </c>
      <c r="AL122" s="20">
        <v>21596.78</v>
      </c>
      <c r="AM122" s="93">
        <f>AN122/1.18/820.5</f>
        <v>47.40000413142049</v>
      </c>
      <c r="AN122" s="34">
        <v>45892.21</v>
      </c>
      <c r="AO122" s="89">
        <f t="shared" si="173"/>
        <v>863.6711113295029</v>
      </c>
      <c r="AP122" s="20">
        <v>49213.88</v>
      </c>
      <c r="AQ122" s="91">
        <f>AR122/1.18/820.5</f>
        <v>49.72000330513639</v>
      </c>
      <c r="AR122" s="20">
        <v>48138.41</v>
      </c>
      <c r="AS122" s="89">
        <f t="shared" si="146"/>
        <v>831.288367244508</v>
      </c>
      <c r="AT122" s="20">
        <v>47368.64</v>
      </c>
      <c r="AU122" s="91">
        <f>AV122/1.18/820.5</f>
        <v>49.38999576529401</v>
      </c>
      <c r="AV122" s="20">
        <v>47818.9</v>
      </c>
      <c r="AW122" s="89">
        <f t="shared" si="147"/>
        <v>865.1606993060991</v>
      </c>
      <c r="AX122" s="20">
        <v>49298.76</v>
      </c>
      <c r="AY122" s="91">
        <v>49.72</v>
      </c>
      <c r="AZ122" s="20">
        <v>48138.41</v>
      </c>
      <c r="BA122" s="89">
        <f t="shared" si="148"/>
        <v>9195.353636749724</v>
      </c>
      <c r="BB122" s="20">
        <f t="shared" si="149"/>
        <v>523971.48000000004</v>
      </c>
      <c r="BC122" s="27">
        <f t="shared" si="150"/>
        <v>0.1755998744176777</v>
      </c>
      <c r="BD122" s="26">
        <f t="shared" si="151"/>
        <v>541.550012704118</v>
      </c>
      <c r="BE122" s="20">
        <f t="shared" si="152"/>
        <v>524323.31</v>
      </c>
      <c r="BF122" s="94">
        <f t="shared" si="153"/>
        <v>8653.803624045606</v>
      </c>
      <c r="BG122" s="29">
        <f t="shared" si="154"/>
        <v>-351.8300000000163</v>
      </c>
      <c r="BH122" s="30">
        <v>12</v>
      </c>
      <c r="BI122" s="30"/>
    </row>
    <row r="123" spans="1:61" ht="12.75">
      <c r="A123" s="15">
        <v>118</v>
      </c>
      <c r="B123" s="16" t="s">
        <v>142</v>
      </c>
      <c r="C123" s="88">
        <v>247</v>
      </c>
      <c r="D123" s="32"/>
      <c r="E123" s="89">
        <f t="shared" si="155"/>
        <v>842.760897262654</v>
      </c>
      <c r="F123" s="90">
        <v>48022.37</v>
      </c>
      <c r="G123" s="93">
        <f aca="true" t="shared" si="176" ref="G123:G136">H123/1.18/48.29</f>
        <v>1139.9500194797674</v>
      </c>
      <c r="H123" s="95">
        <v>64956.86</v>
      </c>
      <c r="I123" s="89">
        <f t="shared" si="157"/>
        <v>848.3308822755178</v>
      </c>
      <c r="J123" s="20">
        <v>48339.76</v>
      </c>
      <c r="K123" s="91">
        <f aca="true" t="shared" si="177" ref="K123:K136">L123/1.18/48.29</f>
        <v>534.2101568560007</v>
      </c>
      <c r="L123" s="22">
        <v>30440.47</v>
      </c>
      <c r="M123" s="89">
        <f t="shared" si="159"/>
        <v>883.9886841855879</v>
      </c>
      <c r="N123" s="20">
        <v>50371.62</v>
      </c>
      <c r="O123" s="91">
        <f aca="true" t="shared" si="178" ref="O123:O136">P123/1.18/48.29</f>
        <v>1477.4173338340747</v>
      </c>
      <c r="P123" s="20">
        <v>84186.49</v>
      </c>
      <c r="Q123" s="89">
        <f t="shared" si="161"/>
        <v>882.6891555608594</v>
      </c>
      <c r="R123" s="20">
        <v>50297.57</v>
      </c>
      <c r="S123" s="91">
        <f aca="true" t="shared" si="179" ref="S123:S136">T123/1.18/48.29</f>
        <v>1244.080081148148</v>
      </c>
      <c r="T123" s="20">
        <v>70890.42</v>
      </c>
      <c r="U123" s="89">
        <f t="shared" si="163"/>
        <v>864.6614205839719</v>
      </c>
      <c r="V123" s="20">
        <v>49270.31</v>
      </c>
      <c r="W123" s="91">
        <f aca="true" t="shared" si="180" ref="W123:W136">X123/1.18/48.29</f>
        <v>1190.0700569651576</v>
      </c>
      <c r="X123" s="20">
        <v>67812.81</v>
      </c>
      <c r="Y123" s="89">
        <f t="shared" si="165"/>
        <v>848.1581967702195</v>
      </c>
      <c r="Z123" s="20">
        <v>48329.92</v>
      </c>
      <c r="AA123" s="91">
        <f aca="true" t="shared" si="181" ref="AA123:AA136">AB123/1.18/48.29</f>
        <v>1072.2999462990197</v>
      </c>
      <c r="AB123" s="20">
        <v>61102.01</v>
      </c>
      <c r="AC123" s="89">
        <f t="shared" si="167"/>
        <v>833.9590258010397</v>
      </c>
      <c r="AD123" s="20">
        <v>47520.82</v>
      </c>
      <c r="AE123" s="91">
        <f aca="true" t="shared" si="182" ref="AE123:AE136">AF123/1.18/48.29</f>
        <v>920.8600229545366</v>
      </c>
      <c r="AF123" s="20">
        <v>52472.63</v>
      </c>
      <c r="AG123" s="89">
        <f t="shared" si="169"/>
        <v>185.3557777691981</v>
      </c>
      <c r="AH123" s="20">
        <v>10561.98</v>
      </c>
      <c r="AI123" s="91">
        <f aca="true" t="shared" si="183" ref="AI123:AI136">AJ123/1.18/48.29</f>
        <v>263.2000870447262</v>
      </c>
      <c r="AJ123" s="20">
        <v>14997.72</v>
      </c>
      <c r="AK123" s="89">
        <f t="shared" si="171"/>
        <v>519.9957179610476</v>
      </c>
      <c r="AL123" s="20">
        <v>29630.5</v>
      </c>
      <c r="AM123" s="91">
        <f aca="true" t="shared" si="184" ref="AM123:AM136">AN123/1.18/48.29</f>
        <v>732.770058018118</v>
      </c>
      <c r="AN123" s="20">
        <v>41754.85</v>
      </c>
      <c r="AO123" s="89">
        <f t="shared" si="173"/>
        <v>837.6017422984721</v>
      </c>
      <c r="AP123" s="20">
        <v>47728.39</v>
      </c>
      <c r="AQ123" s="91">
        <f aca="true" t="shared" si="185" ref="AQ123:AQ136">AR123/1.18/48.29</f>
        <v>1081.459999789408</v>
      </c>
      <c r="AR123" s="20">
        <v>61623.97</v>
      </c>
      <c r="AS123" s="89">
        <f t="shared" si="146"/>
        <v>827.7023351151764</v>
      </c>
      <c r="AT123" s="20">
        <v>47164.3</v>
      </c>
      <c r="AU123" s="91">
        <f aca="true" t="shared" si="186" ref="AU123:AU136">AV123/1.18/48.29</f>
        <v>1164.3799291708638</v>
      </c>
      <c r="AV123" s="20">
        <v>66348.93</v>
      </c>
      <c r="AW123" s="89">
        <f t="shared" si="147"/>
        <v>783.9632376426322</v>
      </c>
      <c r="AX123" s="20">
        <v>44671.95</v>
      </c>
      <c r="AY123" s="91">
        <v>1131.73</v>
      </c>
      <c r="AZ123" s="20">
        <v>64488.47</v>
      </c>
      <c r="BA123" s="89">
        <f t="shared" si="148"/>
        <v>9159.167073226377</v>
      </c>
      <c r="BB123" s="20">
        <f t="shared" si="149"/>
        <v>521909.49000000005</v>
      </c>
      <c r="BC123" s="27">
        <f t="shared" si="150"/>
        <v>4.032532959365661</v>
      </c>
      <c r="BD123" s="26">
        <f t="shared" si="151"/>
        <v>11952.42769155982</v>
      </c>
      <c r="BE123" s="20">
        <f t="shared" si="152"/>
        <v>681075.6299999999</v>
      </c>
      <c r="BF123" s="94">
        <f t="shared" si="153"/>
        <v>-2793.260618333443</v>
      </c>
      <c r="BG123" s="29">
        <f t="shared" si="154"/>
        <v>-159166.13999999984</v>
      </c>
      <c r="BH123" s="30">
        <v>12</v>
      </c>
      <c r="BI123" s="30"/>
    </row>
    <row r="124" spans="1:61" ht="12.75">
      <c r="A124" s="15">
        <v>119</v>
      </c>
      <c r="B124" s="16" t="s">
        <v>143</v>
      </c>
      <c r="C124" s="88">
        <v>662</v>
      </c>
      <c r="D124" s="32"/>
      <c r="E124" s="89">
        <f t="shared" si="155"/>
        <v>0</v>
      </c>
      <c r="F124" s="90">
        <v>0</v>
      </c>
      <c r="G124" s="91">
        <f t="shared" si="176"/>
        <v>0</v>
      </c>
      <c r="H124" s="92">
        <v>0</v>
      </c>
      <c r="I124" s="89">
        <f t="shared" si="157"/>
        <v>0</v>
      </c>
      <c r="J124" s="20">
        <v>0</v>
      </c>
      <c r="K124" s="91">
        <f t="shared" si="177"/>
        <v>0</v>
      </c>
      <c r="L124" s="22">
        <v>0</v>
      </c>
      <c r="M124" s="89">
        <f t="shared" si="159"/>
        <v>0</v>
      </c>
      <c r="N124" s="20">
        <v>0</v>
      </c>
      <c r="O124" s="91">
        <f t="shared" si="178"/>
        <v>0</v>
      </c>
      <c r="P124" s="20">
        <v>0</v>
      </c>
      <c r="Q124" s="89">
        <f t="shared" si="161"/>
        <v>0</v>
      </c>
      <c r="R124" s="20">
        <v>0</v>
      </c>
      <c r="S124" s="91">
        <f t="shared" si="179"/>
        <v>0</v>
      </c>
      <c r="T124" s="20">
        <v>0</v>
      </c>
      <c r="U124" s="89">
        <f t="shared" si="163"/>
        <v>0</v>
      </c>
      <c r="V124" s="20">
        <v>0</v>
      </c>
      <c r="W124" s="91">
        <f t="shared" si="180"/>
        <v>0</v>
      </c>
      <c r="X124" s="20">
        <v>0</v>
      </c>
      <c r="Y124" s="89">
        <f t="shared" si="165"/>
        <v>2286.073896760743</v>
      </c>
      <c r="Z124" s="20">
        <v>130265.52</v>
      </c>
      <c r="AA124" s="91">
        <f t="shared" si="181"/>
        <v>0</v>
      </c>
      <c r="AB124" s="20">
        <v>0</v>
      </c>
      <c r="AC124" s="89">
        <f t="shared" si="167"/>
        <v>2156.6239983714213</v>
      </c>
      <c r="AD124" s="20">
        <v>122889.18</v>
      </c>
      <c r="AE124" s="93">
        <f t="shared" si="182"/>
        <v>3058.5200290617076</v>
      </c>
      <c r="AF124" s="34">
        <v>174281.2</v>
      </c>
      <c r="AG124" s="89">
        <f t="shared" si="169"/>
        <v>439.449687797242</v>
      </c>
      <c r="AH124" s="20">
        <v>25040.81</v>
      </c>
      <c r="AI124" s="93">
        <f t="shared" si="183"/>
        <v>475.4400496997308</v>
      </c>
      <c r="AJ124" s="34">
        <v>27091.62</v>
      </c>
      <c r="AK124" s="89">
        <f t="shared" si="171"/>
        <v>1376.2989143978295</v>
      </c>
      <c r="AL124" s="20">
        <v>78424.54</v>
      </c>
      <c r="AM124" s="93">
        <f t="shared" si="184"/>
        <v>1116.4300430660803</v>
      </c>
      <c r="AN124" s="34">
        <v>63616.64</v>
      </c>
      <c r="AO124" s="89">
        <f t="shared" si="173"/>
        <v>2093.1055662996514</v>
      </c>
      <c r="AP124" s="20">
        <v>119269.76</v>
      </c>
      <c r="AQ124" s="91">
        <f t="shared" si="185"/>
        <v>1631.0200378363772</v>
      </c>
      <c r="AR124" s="20">
        <v>92939.11</v>
      </c>
      <c r="AS124" s="89">
        <f t="shared" si="146"/>
        <v>2125.530604293973</v>
      </c>
      <c r="AT124" s="20">
        <v>121117.41</v>
      </c>
      <c r="AU124" s="91">
        <f t="shared" si="186"/>
        <v>2157.729957776288</v>
      </c>
      <c r="AV124" s="20">
        <v>122952.2</v>
      </c>
      <c r="AW124" s="89">
        <f t="shared" si="147"/>
        <v>2048.800502613097</v>
      </c>
      <c r="AX124" s="20">
        <v>116745.16</v>
      </c>
      <c r="AY124" s="91">
        <v>2344.02</v>
      </c>
      <c r="AZ124" s="20">
        <v>133567.42</v>
      </c>
      <c r="BA124" s="89">
        <f t="shared" si="148"/>
        <v>12525.883170533958</v>
      </c>
      <c r="BB124" s="20">
        <f t="shared" si="149"/>
        <v>713752.38</v>
      </c>
      <c r="BC124" s="27">
        <f t="shared" si="150"/>
        <v>2.326965929529604</v>
      </c>
      <c r="BD124" s="26">
        <f t="shared" si="151"/>
        <v>10783.160117440184</v>
      </c>
      <c r="BE124" s="20">
        <f t="shared" si="152"/>
        <v>614448.1900000001</v>
      </c>
      <c r="BF124" s="94">
        <f t="shared" si="153"/>
        <v>1742.723053093774</v>
      </c>
      <c r="BG124" s="29">
        <f t="shared" si="154"/>
        <v>99304.18999999994</v>
      </c>
      <c r="BH124" s="43">
        <v>7</v>
      </c>
      <c r="BI124" s="44">
        <v>40330</v>
      </c>
    </row>
    <row r="125" spans="1:61" ht="12.75">
      <c r="A125" s="15">
        <v>120</v>
      </c>
      <c r="B125" s="16" t="s">
        <v>144</v>
      </c>
      <c r="C125" s="88">
        <v>348</v>
      </c>
      <c r="D125" s="32"/>
      <c r="E125" s="89">
        <f t="shared" si="155"/>
        <v>1226.1188581697443</v>
      </c>
      <c r="F125" s="90">
        <v>69866.95</v>
      </c>
      <c r="G125" s="93">
        <f t="shared" si="176"/>
        <v>1462.0000631776238</v>
      </c>
      <c r="H125" s="95">
        <v>83307.98</v>
      </c>
      <c r="I125" s="89">
        <f t="shared" si="157"/>
        <v>1206.8531927514207</v>
      </c>
      <c r="J125" s="20">
        <v>68769.15</v>
      </c>
      <c r="K125" s="91">
        <f t="shared" si="177"/>
        <v>1835.9263068116009</v>
      </c>
      <c r="L125" s="22">
        <v>104615.12</v>
      </c>
      <c r="M125" s="89">
        <f t="shared" si="159"/>
        <v>1180.0521917370688</v>
      </c>
      <c r="N125" s="20">
        <v>67241.97</v>
      </c>
      <c r="O125" s="91">
        <f t="shared" si="178"/>
        <v>1251.7742382708989</v>
      </c>
      <c r="P125" s="20">
        <v>71328.85</v>
      </c>
      <c r="Q125" s="89">
        <f t="shared" si="161"/>
        <v>1172.610920603276</v>
      </c>
      <c r="R125" s="20">
        <v>66817.95</v>
      </c>
      <c r="S125" s="91">
        <f t="shared" si="179"/>
        <v>1190.879959004742</v>
      </c>
      <c r="T125" s="20">
        <v>67858.96</v>
      </c>
      <c r="U125" s="89">
        <f t="shared" si="163"/>
        <v>1137.554359080555</v>
      </c>
      <c r="V125" s="20">
        <v>64820.35</v>
      </c>
      <c r="W125" s="91">
        <f t="shared" si="180"/>
        <v>1046.8000533499935</v>
      </c>
      <c r="X125" s="20">
        <v>59648.97</v>
      </c>
      <c r="Y125" s="89">
        <f t="shared" si="165"/>
        <v>1166.2829795971375</v>
      </c>
      <c r="Z125" s="20">
        <v>66457.37</v>
      </c>
      <c r="AA125" s="91">
        <f t="shared" si="181"/>
        <v>876.5000298338781</v>
      </c>
      <c r="AB125" s="20">
        <v>49944.9</v>
      </c>
      <c r="AC125" s="89">
        <f t="shared" si="167"/>
        <v>1109.7365493083805</v>
      </c>
      <c r="AD125" s="20">
        <v>63235.23</v>
      </c>
      <c r="AE125" s="91">
        <f t="shared" si="182"/>
        <v>669.6399928398693</v>
      </c>
      <c r="AF125" s="20">
        <v>38157.56</v>
      </c>
      <c r="AG125" s="89">
        <f t="shared" si="169"/>
        <v>322.9462884900899</v>
      </c>
      <c r="AH125" s="20">
        <v>18402.19</v>
      </c>
      <c r="AI125" s="91">
        <f t="shared" si="183"/>
        <v>278.7466963367508</v>
      </c>
      <c r="AJ125" s="20">
        <v>15883.6</v>
      </c>
      <c r="AK125" s="89">
        <f t="shared" si="171"/>
        <v>735.8241696529793</v>
      </c>
      <c r="AL125" s="20">
        <v>41928.88</v>
      </c>
      <c r="AM125" s="91">
        <f t="shared" si="184"/>
        <v>585.5600520864411</v>
      </c>
      <c r="AN125" s="20">
        <v>33366.5</v>
      </c>
      <c r="AO125" s="89">
        <f t="shared" si="173"/>
        <v>1158.079014148278</v>
      </c>
      <c r="AP125" s="20">
        <v>65989.89</v>
      </c>
      <c r="AQ125" s="91">
        <f t="shared" si="185"/>
        <v>1193.0199255206012</v>
      </c>
      <c r="AR125" s="20">
        <v>67980.9</v>
      </c>
      <c r="AS125" s="89">
        <f t="shared" si="146"/>
        <v>1134.694518639154</v>
      </c>
      <c r="AT125" s="20">
        <v>64657.39</v>
      </c>
      <c r="AU125" s="91">
        <f t="shared" si="186"/>
        <v>1221.129931803265</v>
      </c>
      <c r="AV125" s="20">
        <v>69582.67</v>
      </c>
      <c r="AW125" s="89">
        <f t="shared" si="147"/>
        <v>1093.0680107121173</v>
      </c>
      <c r="AX125" s="20">
        <v>62285.42</v>
      </c>
      <c r="AY125" s="91">
        <v>1284.29</v>
      </c>
      <c r="AZ125" s="20">
        <v>73181.67</v>
      </c>
      <c r="BA125" s="89">
        <f t="shared" si="148"/>
        <v>12643.8210528902</v>
      </c>
      <c r="BB125" s="20">
        <f t="shared" si="149"/>
        <v>720472.74</v>
      </c>
      <c r="BC125" s="27">
        <f t="shared" si="150"/>
        <v>3.0881866017805706</v>
      </c>
      <c r="BD125" s="26">
        <f t="shared" si="151"/>
        <v>12896.267249035664</v>
      </c>
      <c r="BE125" s="20">
        <f t="shared" si="152"/>
        <v>734857.68</v>
      </c>
      <c r="BF125" s="94">
        <f t="shared" si="153"/>
        <v>-252.44619614546355</v>
      </c>
      <c r="BG125" s="29">
        <f t="shared" si="154"/>
        <v>-14384.94000000006</v>
      </c>
      <c r="BH125" s="30">
        <v>12</v>
      </c>
      <c r="BI125" s="30"/>
    </row>
    <row r="126" spans="1:61" ht="12.75">
      <c r="A126" s="15">
        <v>121</v>
      </c>
      <c r="B126" s="16" t="s">
        <v>145</v>
      </c>
      <c r="C126" s="88">
        <v>402</v>
      </c>
      <c r="D126" s="32"/>
      <c r="E126" s="89">
        <f t="shared" si="155"/>
        <v>1204.403304891703</v>
      </c>
      <c r="F126" s="90">
        <v>68629.55</v>
      </c>
      <c r="G126" s="93">
        <f t="shared" si="176"/>
        <v>1587.9899336985936</v>
      </c>
      <c r="H126" s="95">
        <v>90487.16</v>
      </c>
      <c r="I126" s="89">
        <f t="shared" si="157"/>
        <v>1300.4769910603661</v>
      </c>
      <c r="J126" s="20">
        <v>74104.04</v>
      </c>
      <c r="K126" s="91">
        <f t="shared" si="177"/>
        <v>558.9503388777548</v>
      </c>
      <c r="L126" s="22">
        <v>31850.22</v>
      </c>
      <c r="M126" s="89">
        <f t="shared" si="159"/>
        <v>1264.1846050170054</v>
      </c>
      <c r="N126" s="20">
        <v>72036.02</v>
      </c>
      <c r="O126" s="91">
        <f t="shared" si="178"/>
        <v>1601.4615090326456</v>
      </c>
      <c r="P126" s="20">
        <v>91254.8</v>
      </c>
      <c r="Q126" s="89">
        <f t="shared" si="161"/>
        <v>1274.9872767285224</v>
      </c>
      <c r="R126" s="20">
        <v>72651.58</v>
      </c>
      <c r="S126" s="91">
        <f t="shared" si="179"/>
        <v>1488.4600805163718</v>
      </c>
      <c r="T126" s="20">
        <v>84815.73</v>
      </c>
      <c r="U126" s="89">
        <f t="shared" si="163"/>
        <v>1227.543513588454</v>
      </c>
      <c r="V126" s="20">
        <v>69948.13</v>
      </c>
      <c r="W126" s="91">
        <f t="shared" si="180"/>
        <v>1272.979983222831</v>
      </c>
      <c r="X126" s="20">
        <v>72537.2</v>
      </c>
      <c r="Y126" s="89">
        <f t="shared" si="165"/>
        <v>1233.313034596769</v>
      </c>
      <c r="Z126" s="20">
        <v>70276.89</v>
      </c>
      <c r="AA126" s="91">
        <f t="shared" si="181"/>
        <v>1077.5600099680253</v>
      </c>
      <c r="AB126" s="20">
        <v>61401.74</v>
      </c>
      <c r="AC126" s="89">
        <f t="shared" si="167"/>
        <v>1153.2562800313083</v>
      </c>
      <c r="AD126" s="20">
        <v>65715.08</v>
      </c>
      <c r="AE126" s="91">
        <f t="shared" si="182"/>
        <v>868.8899340495806</v>
      </c>
      <c r="AF126" s="20">
        <v>49511.26</v>
      </c>
      <c r="AG126" s="89">
        <f t="shared" si="169"/>
        <v>300.8751855842702</v>
      </c>
      <c r="AH126" s="20">
        <v>17144.53</v>
      </c>
      <c r="AI126" s="91">
        <f t="shared" si="183"/>
        <v>365.1099817135878</v>
      </c>
      <c r="AJ126" s="20">
        <v>20804.77</v>
      </c>
      <c r="AK126" s="89">
        <f t="shared" si="171"/>
        <v>820.3173973626853</v>
      </c>
      <c r="AL126" s="20">
        <v>46743.49</v>
      </c>
      <c r="AM126" s="91">
        <f t="shared" si="184"/>
        <v>679.8800327119698</v>
      </c>
      <c r="AN126" s="20">
        <v>38741.06</v>
      </c>
      <c r="AO126" s="89">
        <f t="shared" si="173"/>
        <v>1240.3650613700418</v>
      </c>
      <c r="AP126" s="20">
        <v>70678.73</v>
      </c>
      <c r="AQ126" s="93">
        <f t="shared" si="185"/>
        <v>1572.979983222831</v>
      </c>
      <c r="AR126" s="34">
        <v>89631.86</v>
      </c>
      <c r="AS126" s="89">
        <f t="shared" si="146"/>
        <v>1236.0300234108197</v>
      </c>
      <c r="AT126" s="20">
        <v>70431.71</v>
      </c>
      <c r="AU126" s="93">
        <f t="shared" si="186"/>
        <v>1286.5500103541106</v>
      </c>
      <c r="AV126" s="34">
        <v>73310.45</v>
      </c>
      <c r="AW126" s="89">
        <f t="shared" si="147"/>
        <v>1193.8331619347798</v>
      </c>
      <c r="AX126" s="20">
        <v>68027.24</v>
      </c>
      <c r="AY126" s="93">
        <v>1725.04</v>
      </c>
      <c r="AZ126" s="34">
        <v>98296.57</v>
      </c>
      <c r="BA126" s="89">
        <f t="shared" si="148"/>
        <v>13449.585835576727</v>
      </c>
      <c r="BB126" s="20">
        <f t="shared" si="149"/>
        <v>766386.9900000001</v>
      </c>
      <c r="BC126" s="27">
        <f t="shared" si="150"/>
        <v>2.9199526943134955</v>
      </c>
      <c r="BD126" s="26">
        <f t="shared" si="151"/>
        <v>14085.851797368301</v>
      </c>
      <c r="BE126" s="20">
        <f t="shared" si="152"/>
        <v>802642.8199999998</v>
      </c>
      <c r="BF126" s="94">
        <f t="shared" si="153"/>
        <v>-636.2659617915742</v>
      </c>
      <c r="BG126" s="29">
        <f t="shared" si="154"/>
        <v>-36255.829999999725</v>
      </c>
      <c r="BH126" s="30">
        <v>12</v>
      </c>
      <c r="BI126" s="30"/>
    </row>
    <row r="127" spans="1:61" ht="12.75">
      <c r="A127" s="15">
        <v>122</v>
      </c>
      <c r="B127" s="16" t="s">
        <v>146</v>
      </c>
      <c r="C127" s="88">
        <v>255</v>
      </c>
      <c r="D127" s="32"/>
      <c r="E127" s="89">
        <f t="shared" si="155"/>
        <v>707.2473509271317</v>
      </c>
      <c r="F127" s="90">
        <v>40300.51</v>
      </c>
      <c r="G127" s="91">
        <f t="shared" si="176"/>
        <v>1031.480006036973</v>
      </c>
      <c r="H127" s="92">
        <v>58776</v>
      </c>
      <c r="I127" s="89">
        <f t="shared" si="157"/>
        <v>897.189999684112</v>
      </c>
      <c r="J127" s="20">
        <v>51123.86</v>
      </c>
      <c r="K127" s="91">
        <f t="shared" si="177"/>
        <v>983.888477454363</v>
      </c>
      <c r="L127" s="22">
        <v>56064.13</v>
      </c>
      <c r="M127" s="89">
        <f t="shared" si="159"/>
        <v>743.8350923621763</v>
      </c>
      <c r="N127" s="20">
        <v>42385.36</v>
      </c>
      <c r="O127" s="91">
        <f t="shared" si="178"/>
        <v>1141.1349509144961</v>
      </c>
      <c r="P127" s="20">
        <v>65024.38</v>
      </c>
      <c r="Q127" s="89">
        <f t="shared" si="161"/>
        <v>700.185847510275</v>
      </c>
      <c r="R127" s="20">
        <v>39898.13</v>
      </c>
      <c r="S127" s="91">
        <f t="shared" si="179"/>
        <v>966.0100873606143</v>
      </c>
      <c r="T127" s="20">
        <v>55045.38</v>
      </c>
      <c r="U127" s="89">
        <f t="shared" si="163"/>
        <v>717.3875350548066</v>
      </c>
      <c r="V127" s="20">
        <v>40878.32</v>
      </c>
      <c r="W127" s="91">
        <f t="shared" si="180"/>
        <v>894.4000056157887</v>
      </c>
      <c r="X127" s="20">
        <v>50964.88</v>
      </c>
      <c r="Y127" s="89">
        <f t="shared" si="165"/>
        <v>720.0450316063614</v>
      </c>
      <c r="Z127" s="20">
        <v>41029.75</v>
      </c>
      <c r="AA127" s="91">
        <f t="shared" si="181"/>
        <v>811.3600387489428</v>
      </c>
      <c r="AB127" s="20">
        <v>46233.08</v>
      </c>
      <c r="AC127" s="89">
        <f t="shared" si="167"/>
        <v>620.3596912720112</v>
      </c>
      <c r="AD127" s="20">
        <v>35349.46</v>
      </c>
      <c r="AE127" s="91">
        <f t="shared" si="182"/>
        <v>734.8400026674998</v>
      </c>
      <c r="AF127" s="20">
        <v>41872.8</v>
      </c>
      <c r="AG127" s="89">
        <f t="shared" si="169"/>
        <v>222.41454348901937</v>
      </c>
      <c r="AH127" s="20">
        <v>12673.67</v>
      </c>
      <c r="AI127" s="91">
        <f t="shared" si="183"/>
        <v>269.14983977452613</v>
      </c>
      <c r="AJ127" s="20">
        <v>15336.75</v>
      </c>
      <c r="AK127" s="89">
        <f t="shared" si="171"/>
        <v>359.39995296776897</v>
      </c>
      <c r="AL127" s="20">
        <v>20479.4</v>
      </c>
      <c r="AM127" s="91">
        <f t="shared" si="184"/>
        <v>596.4545068459976</v>
      </c>
      <c r="AN127" s="20">
        <v>33987.29</v>
      </c>
      <c r="AO127" s="89">
        <f t="shared" si="173"/>
        <v>679.4230478991685</v>
      </c>
      <c r="AP127" s="20">
        <v>38715.02</v>
      </c>
      <c r="AQ127" s="91">
        <f t="shared" si="185"/>
        <v>842.5899666913529</v>
      </c>
      <c r="AR127" s="20">
        <v>48012.63</v>
      </c>
      <c r="AS127" s="89">
        <f t="shared" si="146"/>
        <v>716.3321177490516</v>
      </c>
      <c r="AT127" s="20">
        <v>40818.18</v>
      </c>
      <c r="AU127" s="91">
        <f t="shared" si="186"/>
        <v>941.7000396615083</v>
      </c>
      <c r="AV127" s="20">
        <v>53660.14</v>
      </c>
      <c r="AW127" s="89">
        <f t="shared" si="147"/>
        <v>674.8416172067768</v>
      </c>
      <c r="AX127" s="20">
        <v>38453.96</v>
      </c>
      <c r="AY127" s="91">
        <v>958.16</v>
      </c>
      <c r="AZ127" s="20">
        <v>54598.06</v>
      </c>
      <c r="BA127" s="89">
        <f t="shared" si="148"/>
        <v>7758.661827728659</v>
      </c>
      <c r="BB127" s="20">
        <f t="shared" si="149"/>
        <v>442105.62</v>
      </c>
      <c r="BC127" s="27">
        <f t="shared" si="150"/>
        <v>3.323911085546426</v>
      </c>
      <c r="BD127" s="26">
        <f t="shared" si="151"/>
        <v>10171.167921772063</v>
      </c>
      <c r="BE127" s="20">
        <f t="shared" si="152"/>
        <v>579575.52</v>
      </c>
      <c r="BF127" s="94">
        <f t="shared" si="153"/>
        <v>-2412.506094043404</v>
      </c>
      <c r="BG127" s="29">
        <f t="shared" si="154"/>
        <v>-137469.90000000002</v>
      </c>
      <c r="BH127" s="30">
        <v>12</v>
      </c>
      <c r="BI127" s="30"/>
    </row>
    <row r="128" spans="1:61" ht="12.75">
      <c r="A128" s="15">
        <v>123</v>
      </c>
      <c r="B128" s="16" t="s">
        <v>147</v>
      </c>
      <c r="C128" s="88">
        <v>401</v>
      </c>
      <c r="D128" s="32"/>
      <c r="E128" s="89">
        <f t="shared" si="155"/>
        <v>1287.9471133090685</v>
      </c>
      <c r="F128" s="90">
        <v>73390.06</v>
      </c>
      <c r="G128" s="91">
        <f t="shared" si="176"/>
        <v>1084.3561673645454</v>
      </c>
      <c r="H128" s="92">
        <v>61789</v>
      </c>
      <c r="I128" s="89">
        <f t="shared" si="157"/>
        <v>1083.4911603974576</v>
      </c>
      <c r="J128" s="20">
        <v>61739.71</v>
      </c>
      <c r="K128" s="91">
        <f t="shared" si="177"/>
        <v>998.1869776877692</v>
      </c>
      <c r="L128" s="22">
        <v>56878.89</v>
      </c>
      <c r="M128" s="89">
        <f t="shared" si="159"/>
        <v>1084.1106520983747</v>
      </c>
      <c r="N128" s="20">
        <v>61775.01</v>
      </c>
      <c r="O128" s="91">
        <f t="shared" si="178"/>
        <v>1168.4580447929354</v>
      </c>
      <c r="P128" s="20">
        <v>66581.31</v>
      </c>
      <c r="Q128" s="89">
        <f t="shared" si="161"/>
        <v>1018.7884988645577</v>
      </c>
      <c r="R128" s="20">
        <v>58052.81</v>
      </c>
      <c r="S128" s="91">
        <f t="shared" si="179"/>
        <v>1044.5500524725267</v>
      </c>
      <c r="T128" s="20">
        <v>59520.76</v>
      </c>
      <c r="U128" s="89">
        <f t="shared" si="163"/>
        <v>1012.6908051988164</v>
      </c>
      <c r="V128" s="20">
        <v>57705.35</v>
      </c>
      <c r="W128" s="91">
        <f t="shared" si="180"/>
        <v>965.790018637399</v>
      </c>
      <c r="X128" s="20">
        <v>55032.84</v>
      </c>
      <c r="Y128" s="89">
        <f t="shared" si="165"/>
        <v>860.5131076020232</v>
      </c>
      <c r="Z128" s="20">
        <v>49033.93</v>
      </c>
      <c r="AA128" s="91">
        <f t="shared" si="181"/>
        <v>864.2899010568213</v>
      </c>
      <c r="AB128" s="20">
        <v>49249.14</v>
      </c>
      <c r="AC128" s="89">
        <f t="shared" si="167"/>
        <v>849.2269515743513</v>
      </c>
      <c r="AD128" s="20">
        <v>48390.82</v>
      </c>
      <c r="AE128" s="91">
        <f t="shared" si="182"/>
        <v>632.0199992278291</v>
      </c>
      <c r="AF128" s="20">
        <v>36013.89</v>
      </c>
      <c r="AG128" s="89">
        <f t="shared" si="169"/>
        <v>254.74007672571435</v>
      </c>
      <c r="AH128" s="20">
        <v>14515.65</v>
      </c>
      <c r="AI128" s="91">
        <f t="shared" si="183"/>
        <v>244.12957028686154</v>
      </c>
      <c r="AJ128" s="20">
        <v>13911.04</v>
      </c>
      <c r="AK128" s="89">
        <f t="shared" si="171"/>
        <v>569.1050889576044</v>
      </c>
      <c r="AL128" s="20">
        <v>32428.86</v>
      </c>
      <c r="AM128" s="91">
        <f t="shared" si="184"/>
        <v>628.6336785873484</v>
      </c>
      <c r="AN128" s="20">
        <v>35820.93</v>
      </c>
      <c r="AO128" s="89">
        <f t="shared" si="173"/>
        <v>984.1894486348369</v>
      </c>
      <c r="AP128" s="20">
        <v>56081.28</v>
      </c>
      <c r="AQ128" s="91">
        <f t="shared" si="185"/>
        <v>960.9399075500771</v>
      </c>
      <c r="AR128" s="20">
        <v>54756.47</v>
      </c>
      <c r="AS128" s="89">
        <f t="shared" si="146"/>
        <v>1034.3330022357861</v>
      </c>
      <c r="AT128" s="20">
        <v>58938.57</v>
      </c>
      <c r="AU128" s="91">
        <f t="shared" si="186"/>
        <v>1020.7399854691466</v>
      </c>
      <c r="AV128" s="20">
        <v>58164.01</v>
      </c>
      <c r="AW128" s="89">
        <f t="shared" si="147"/>
        <v>930.8250646693177</v>
      </c>
      <c r="AX128" s="20">
        <v>53040.46</v>
      </c>
      <c r="AY128" s="91">
        <v>978.45</v>
      </c>
      <c r="AZ128" s="20">
        <v>55754.23</v>
      </c>
      <c r="BA128" s="89">
        <f t="shared" si="148"/>
        <v>10969.96097026791</v>
      </c>
      <c r="BB128" s="20">
        <f t="shared" si="149"/>
        <v>625092.51</v>
      </c>
      <c r="BC128" s="27">
        <f t="shared" si="150"/>
        <v>2.200861243377652</v>
      </c>
      <c r="BD128" s="26">
        <f t="shared" si="151"/>
        <v>10590.544303133262</v>
      </c>
      <c r="BE128" s="20">
        <f t="shared" si="152"/>
        <v>603472.51</v>
      </c>
      <c r="BF128" s="94">
        <f t="shared" si="153"/>
        <v>379.4166671346484</v>
      </c>
      <c r="BG128" s="29">
        <f t="shared" si="154"/>
        <v>21620</v>
      </c>
      <c r="BH128" s="30">
        <v>12</v>
      </c>
      <c r="BI128" s="30"/>
    </row>
    <row r="129" spans="1:61" ht="12.75">
      <c r="A129" s="15">
        <v>124</v>
      </c>
      <c r="B129" s="16" t="s">
        <v>148</v>
      </c>
      <c r="C129" s="88">
        <v>1032</v>
      </c>
      <c r="D129" s="32"/>
      <c r="E129" s="89">
        <f t="shared" si="155"/>
        <v>3285.0267276447735</v>
      </c>
      <c r="F129" s="90">
        <v>187188.05</v>
      </c>
      <c r="G129" s="91">
        <f t="shared" si="176"/>
        <v>3394.149927521226</v>
      </c>
      <c r="H129" s="92">
        <v>193406.13</v>
      </c>
      <c r="I129" s="89">
        <f t="shared" si="157"/>
        <v>3408.5719751080164</v>
      </c>
      <c r="J129" s="20">
        <v>194227.93</v>
      </c>
      <c r="K129" s="91">
        <f t="shared" si="177"/>
        <v>2990.8148509534553</v>
      </c>
      <c r="L129" s="22">
        <v>170423.21</v>
      </c>
      <c r="M129" s="89">
        <f t="shared" si="159"/>
        <v>3433.692977807105</v>
      </c>
      <c r="N129" s="20">
        <v>195659.38</v>
      </c>
      <c r="O129" s="91">
        <f t="shared" si="178"/>
        <v>4122.9662947376555</v>
      </c>
      <c r="P129" s="20">
        <v>234935.69</v>
      </c>
      <c r="Q129" s="89">
        <f t="shared" si="161"/>
        <v>3349.732899045667</v>
      </c>
      <c r="R129" s="20">
        <v>190875.15</v>
      </c>
      <c r="S129" s="91">
        <f t="shared" si="179"/>
        <v>3765.280034817891</v>
      </c>
      <c r="T129" s="20">
        <v>214553.94</v>
      </c>
      <c r="U129" s="89">
        <f t="shared" si="163"/>
        <v>3394.646924829158</v>
      </c>
      <c r="V129" s="20">
        <v>193434.45</v>
      </c>
      <c r="W129" s="91">
        <f t="shared" si="180"/>
        <v>3314.88008535999</v>
      </c>
      <c r="X129" s="20">
        <v>188889.16</v>
      </c>
      <c r="Y129" s="89">
        <f t="shared" si="165"/>
        <v>3069.579096630176</v>
      </c>
      <c r="Z129" s="20">
        <v>174911.37</v>
      </c>
      <c r="AA129" s="91">
        <f t="shared" si="181"/>
        <v>3060.469936225699</v>
      </c>
      <c r="AB129" s="20">
        <v>174392.31</v>
      </c>
      <c r="AC129" s="89">
        <f t="shared" si="167"/>
        <v>3135.3048846832876</v>
      </c>
      <c r="AD129" s="20">
        <v>178656.57</v>
      </c>
      <c r="AE129" s="91">
        <f t="shared" si="182"/>
        <v>2406.960068231834</v>
      </c>
      <c r="AF129" s="20">
        <v>137153.88</v>
      </c>
      <c r="AG129" s="89">
        <f t="shared" si="169"/>
        <v>921.9482575260346</v>
      </c>
      <c r="AH129" s="20">
        <v>52534.64</v>
      </c>
      <c r="AI129" s="91">
        <f t="shared" si="183"/>
        <v>728.2100375204889</v>
      </c>
      <c r="AJ129" s="20">
        <v>41495.01</v>
      </c>
      <c r="AK129" s="89">
        <f t="shared" si="171"/>
        <v>1789.6730908950515</v>
      </c>
      <c r="AL129" s="20">
        <v>101979.51</v>
      </c>
      <c r="AM129" s="91">
        <f t="shared" si="184"/>
        <v>2177.1300511387767</v>
      </c>
      <c r="AN129" s="20">
        <v>124057.66</v>
      </c>
      <c r="AO129" s="89">
        <f t="shared" si="173"/>
        <v>3112.03077452257</v>
      </c>
      <c r="AP129" s="20">
        <v>177330.36</v>
      </c>
      <c r="AQ129" s="91">
        <f t="shared" si="185"/>
        <v>3175.539905444157</v>
      </c>
      <c r="AR129" s="20">
        <v>180949.25</v>
      </c>
      <c r="AS129" s="89">
        <f t="shared" si="146"/>
        <v>3130.673613865383</v>
      </c>
      <c r="AT129" s="20">
        <v>178392.67</v>
      </c>
      <c r="AU129" s="91">
        <f t="shared" si="186"/>
        <v>3437.2200441541395</v>
      </c>
      <c r="AV129" s="20">
        <v>195860.36</v>
      </c>
      <c r="AW129" s="89">
        <f t="shared" si="147"/>
        <v>2938.34109599138</v>
      </c>
      <c r="AX129" s="20">
        <v>167433.14</v>
      </c>
      <c r="AY129" s="91">
        <v>3564.24</v>
      </c>
      <c r="AZ129" s="20">
        <v>203098.24</v>
      </c>
      <c r="BA129" s="89">
        <f t="shared" si="148"/>
        <v>34969.22231854861</v>
      </c>
      <c r="BB129" s="20">
        <f t="shared" si="149"/>
        <v>1992623.2200000002</v>
      </c>
      <c r="BC129" s="27">
        <f t="shared" si="150"/>
        <v>2.918108949943905</v>
      </c>
      <c r="BD129" s="26">
        <f t="shared" si="151"/>
        <v>36137.86123610532</v>
      </c>
      <c r="BE129" s="20">
        <f t="shared" si="152"/>
        <v>2059214.8399999996</v>
      </c>
      <c r="BF129" s="94">
        <f t="shared" si="153"/>
        <v>-1168.6389175567092</v>
      </c>
      <c r="BG129" s="29">
        <f t="shared" si="154"/>
        <v>-66591.61999999941</v>
      </c>
      <c r="BH129" s="30">
        <v>12</v>
      </c>
      <c r="BI129" s="30"/>
    </row>
    <row r="130" spans="1:61" ht="14.25" customHeight="1">
      <c r="A130" s="15">
        <v>125</v>
      </c>
      <c r="B130" s="16" t="s">
        <v>149</v>
      </c>
      <c r="C130" s="88">
        <v>610</v>
      </c>
      <c r="D130" s="32"/>
      <c r="E130" s="89">
        <f t="shared" si="155"/>
        <v>1995.173405028237</v>
      </c>
      <c r="F130" s="90">
        <v>113689.37</v>
      </c>
      <c r="G130" s="91">
        <f t="shared" si="176"/>
        <v>2048.4000266749968</v>
      </c>
      <c r="H130" s="92">
        <v>116722.34</v>
      </c>
      <c r="I130" s="89">
        <f t="shared" si="157"/>
        <v>1977.53438793167</v>
      </c>
      <c r="J130" s="20">
        <v>112684.26</v>
      </c>
      <c r="K130" s="91">
        <f t="shared" si="177"/>
        <v>1905.5408531085147</v>
      </c>
      <c r="L130" s="22">
        <v>108581.91</v>
      </c>
      <c r="M130" s="89">
        <f t="shared" si="159"/>
        <v>2036.3671462316302</v>
      </c>
      <c r="N130" s="20">
        <v>116036.68</v>
      </c>
      <c r="O130" s="91">
        <f t="shared" si="178"/>
        <v>2535.717996146165</v>
      </c>
      <c r="P130" s="20">
        <v>144490.79</v>
      </c>
      <c r="Q130" s="89">
        <f t="shared" si="161"/>
        <v>2074.456058207651</v>
      </c>
      <c r="R130" s="20">
        <v>118207.07</v>
      </c>
      <c r="S130" s="91">
        <f t="shared" si="179"/>
        <v>2272.610043136278</v>
      </c>
      <c r="T130" s="20">
        <v>129498.32</v>
      </c>
      <c r="U130" s="89">
        <f t="shared" si="163"/>
        <v>1956.5444998613605</v>
      </c>
      <c r="V130" s="20">
        <v>111488.21</v>
      </c>
      <c r="W130" s="91">
        <f t="shared" si="180"/>
        <v>1978.4899494929998</v>
      </c>
      <c r="X130" s="20">
        <v>112738.71</v>
      </c>
      <c r="Y130" s="89">
        <f t="shared" si="165"/>
        <v>1938.1852578524524</v>
      </c>
      <c r="Z130" s="20">
        <v>110442.06</v>
      </c>
      <c r="AA130" s="91">
        <f t="shared" si="181"/>
        <v>1865.1399910849354</v>
      </c>
      <c r="AB130" s="20">
        <v>106279.78</v>
      </c>
      <c r="AC130" s="89">
        <f t="shared" si="167"/>
        <v>1924.8460045417696</v>
      </c>
      <c r="AD130" s="20">
        <v>109681.96</v>
      </c>
      <c r="AE130" s="91">
        <f t="shared" si="182"/>
        <v>1490.6200532797964</v>
      </c>
      <c r="AF130" s="20">
        <v>84938.81</v>
      </c>
      <c r="AG130" s="89">
        <f t="shared" si="169"/>
        <v>513.7834271053066</v>
      </c>
      <c r="AH130" s="20">
        <v>29276.51</v>
      </c>
      <c r="AI130" s="91">
        <f t="shared" si="183"/>
        <v>555.1549431225892</v>
      </c>
      <c r="AJ130" s="20">
        <v>31633.95</v>
      </c>
      <c r="AK130" s="89">
        <f t="shared" si="171"/>
        <v>1260.4595821151167</v>
      </c>
      <c r="AL130" s="20">
        <v>71823.76</v>
      </c>
      <c r="AM130" s="91">
        <f t="shared" si="184"/>
        <v>1341.778660704571</v>
      </c>
      <c r="AN130" s="20">
        <v>76457.5</v>
      </c>
      <c r="AO130" s="89">
        <f t="shared" si="173"/>
        <v>1936.882921333329</v>
      </c>
      <c r="AP130" s="20">
        <v>110367.85</v>
      </c>
      <c r="AQ130" s="91">
        <f t="shared" si="185"/>
        <v>1912.5200501209154</v>
      </c>
      <c r="AR130" s="20">
        <v>108979.6</v>
      </c>
      <c r="AS130" s="89">
        <f t="shared" si="146"/>
        <v>1888.139103088333</v>
      </c>
      <c r="AT130" s="20">
        <v>107590.32</v>
      </c>
      <c r="AU130" s="91">
        <f t="shared" si="186"/>
        <v>2060.9599137976425</v>
      </c>
      <c r="AV130" s="20">
        <v>117438.03</v>
      </c>
      <c r="AW130" s="89">
        <f t="shared" si="147"/>
        <v>1912.44300851845</v>
      </c>
      <c r="AX130" s="20">
        <v>108975.21</v>
      </c>
      <c r="AY130" s="91">
        <v>2085.58</v>
      </c>
      <c r="AZ130" s="20">
        <v>118840.94</v>
      </c>
      <c r="BA130" s="89">
        <f t="shared" si="148"/>
        <v>21414.8148018153</v>
      </c>
      <c r="BB130" s="20">
        <f t="shared" si="149"/>
        <v>1220263.2599999998</v>
      </c>
      <c r="BC130" s="27">
        <f t="shared" si="150"/>
        <v>3.01263831703134</v>
      </c>
      <c r="BD130" s="26">
        <f t="shared" si="151"/>
        <v>22052.512480669408</v>
      </c>
      <c r="BE130" s="20">
        <f t="shared" si="152"/>
        <v>1256600.68</v>
      </c>
      <c r="BF130" s="94">
        <f t="shared" si="153"/>
        <v>-637.6976788541069</v>
      </c>
      <c r="BG130" s="29">
        <f t="shared" si="154"/>
        <v>-36337.42000000016</v>
      </c>
      <c r="BH130" s="30">
        <v>12</v>
      </c>
      <c r="BI130" s="30"/>
    </row>
    <row r="131" spans="1:61" ht="14.25" customHeight="1">
      <c r="A131" s="15">
        <v>126</v>
      </c>
      <c r="B131" s="16" t="s">
        <v>150</v>
      </c>
      <c r="C131" s="88">
        <v>542</v>
      </c>
      <c r="D131" s="32"/>
      <c r="E131" s="89">
        <f t="shared" si="155"/>
        <v>1800.208310665436</v>
      </c>
      <c r="F131" s="90">
        <v>102579.83</v>
      </c>
      <c r="G131" s="93">
        <f t="shared" si="176"/>
        <v>1504.3599580219789</v>
      </c>
      <c r="H131" s="95">
        <v>85721.74</v>
      </c>
      <c r="I131" s="89">
        <f t="shared" si="157"/>
        <v>1799.6565594168005</v>
      </c>
      <c r="J131" s="20">
        <v>102548.39</v>
      </c>
      <c r="K131" s="91">
        <f t="shared" si="177"/>
        <v>566.3156213694804</v>
      </c>
      <c r="L131" s="22">
        <v>32269.91</v>
      </c>
      <c r="M131" s="89">
        <f t="shared" si="159"/>
        <v>1745.179020817027</v>
      </c>
      <c r="N131" s="20">
        <v>99444.14</v>
      </c>
      <c r="O131" s="91">
        <f t="shared" si="178"/>
        <v>1577.2399100069847</v>
      </c>
      <c r="P131" s="20">
        <v>89874.6</v>
      </c>
      <c r="Q131" s="89">
        <f t="shared" si="161"/>
        <v>1755.2465506772292</v>
      </c>
      <c r="R131" s="20">
        <v>100017.81</v>
      </c>
      <c r="S131" s="91">
        <f t="shared" si="179"/>
        <v>1542.2700422237122</v>
      </c>
      <c r="T131" s="20">
        <v>87881.94</v>
      </c>
      <c r="U131" s="89">
        <f t="shared" si="163"/>
        <v>1729.9005654397338</v>
      </c>
      <c r="V131" s="20">
        <v>98573.54</v>
      </c>
      <c r="W131" s="91">
        <f t="shared" si="180"/>
        <v>1669.6299897160868</v>
      </c>
      <c r="X131" s="20">
        <v>95139.19</v>
      </c>
      <c r="Y131" s="89">
        <f t="shared" si="165"/>
        <v>1750.6951293561851</v>
      </c>
      <c r="Z131" s="20">
        <v>99758.46</v>
      </c>
      <c r="AA131" s="93">
        <f t="shared" si="181"/>
        <v>2628.339902636262</v>
      </c>
      <c r="AB131" s="34">
        <v>149768.59</v>
      </c>
      <c r="AC131" s="89">
        <f t="shared" si="167"/>
        <v>1548.5405968881512</v>
      </c>
      <c r="AD131" s="20">
        <v>88239.25</v>
      </c>
      <c r="AE131" s="91">
        <f t="shared" si="182"/>
        <v>1437.0299848022719</v>
      </c>
      <c r="AF131" s="20">
        <v>81885.13</v>
      </c>
      <c r="AG131" s="89">
        <f t="shared" si="169"/>
        <v>1503.4931961208943</v>
      </c>
      <c r="AH131" s="20">
        <v>85672.35</v>
      </c>
      <c r="AI131" s="91">
        <f t="shared" si="183"/>
        <v>1149.1846576650253</v>
      </c>
      <c r="AJ131" s="20">
        <v>65483.07</v>
      </c>
      <c r="AK131" s="89">
        <f t="shared" si="171"/>
        <v>1104.318717073051</v>
      </c>
      <c r="AL131" s="20">
        <v>62926.51</v>
      </c>
      <c r="AM131" s="91">
        <f t="shared" si="184"/>
        <v>1256.6638353731519</v>
      </c>
      <c r="AN131" s="20">
        <v>71607.47</v>
      </c>
      <c r="AO131" s="89">
        <f t="shared" si="173"/>
        <v>1699.8866312637983</v>
      </c>
      <c r="AP131" s="20">
        <v>96863.28</v>
      </c>
      <c r="AQ131" s="91">
        <f t="shared" si="185"/>
        <v>1215.7700123898342</v>
      </c>
      <c r="AR131" s="20">
        <v>69277.25</v>
      </c>
      <c r="AS131" s="89">
        <f t="shared" si="146"/>
        <v>1717.0756832835516</v>
      </c>
      <c r="AT131" s="20">
        <v>97842.75</v>
      </c>
      <c r="AU131" s="91">
        <f t="shared" si="186"/>
        <v>1036.6400384681533</v>
      </c>
      <c r="AV131" s="20">
        <v>59070.03</v>
      </c>
      <c r="AW131" s="89">
        <f t="shared" si="147"/>
        <v>1726.6855263573539</v>
      </c>
      <c r="AX131" s="20">
        <v>98390.34</v>
      </c>
      <c r="AY131" s="91">
        <v>1751.89</v>
      </c>
      <c r="AZ131" s="20">
        <v>99826.55</v>
      </c>
      <c r="BA131" s="89">
        <f t="shared" si="148"/>
        <v>19880.886487359214</v>
      </c>
      <c r="BB131" s="20">
        <f t="shared" si="149"/>
        <v>1132856.6500000001</v>
      </c>
      <c r="BC131" s="27">
        <f t="shared" si="150"/>
        <v>2.6653342485659506</v>
      </c>
      <c r="BD131" s="26">
        <f t="shared" si="151"/>
        <v>17335.333952672943</v>
      </c>
      <c r="BE131" s="20">
        <f t="shared" si="152"/>
        <v>987805.47</v>
      </c>
      <c r="BF131" s="94">
        <f t="shared" si="153"/>
        <v>2545.5525346862705</v>
      </c>
      <c r="BG131" s="29">
        <f t="shared" si="154"/>
        <v>145051.18000000017</v>
      </c>
      <c r="BH131" s="30">
        <v>12</v>
      </c>
      <c r="BI131" s="30"/>
    </row>
    <row r="132" spans="1:61" ht="12.75">
      <c r="A132" s="15">
        <v>127</v>
      </c>
      <c r="B132" s="16" t="s">
        <v>151</v>
      </c>
      <c r="C132" s="88">
        <v>269</v>
      </c>
      <c r="D132" s="32"/>
      <c r="E132" s="89">
        <f t="shared" si="155"/>
        <v>876.9475380030958</v>
      </c>
      <c r="F132" s="90">
        <v>49970.4</v>
      </c>
      <c r="G132" s="93">
        <f t="shared" si="176"/>
        <v>1100.359936962771</v>
      </c>
      <c r="H132" s="95">
        <v>62700.93</v>
      </c>
      <c r="I132" s="89">
        <f t="shared" si="157"/>
        <v>873.5489328246366</v>
      </c>
      <c r="J132" s="20">
        <v>49776.74</v>
      </c>
      <c r="K132" s="91">
        <f t="shared" si="177"/>
        <v>478.62349997016616</v>
      </c>
      <c r="L132" s="22">
        <v>27273.02</v>
      </c>
      <c r="M132" s="89">
        <f t="shared" si="159"/>
        <v>921.1311602570628</v>
      </c>
      <c r="N132" s="20">
        <v>52488.08</v>
      </c>
      <c r="O132" s="91">
        <f t="shared" si="178"/>
        <v>1362.0695585639025</v>
      </c>
      <c r="P132" s="20">
        <v>77613.72</v>
      </c>
      <c r="Q132" s="89">
        <f t="shared" si="161"/>
        <v>894.3893005184076</v>
      </c>
      <c r="R132" s="20">
        <v>50964.27</v>
      </c>
      <c r="S132" s="91">
        <f t="shared" si="179"/>
        <v>1234.4700625809464</v>
      </c>
      <c r="T132" s="20">
        <v>70342.82</v>
      </c>
      <c r="U132" s="89">
        <f t="shared" si="163"/>
        <v>897.8396762497762</v>
      </c>
      <c r="V132" s="20">
        <v>51160.88</v>
      </c>
      <c r="W132" s="91">
        <f t="shared" si="180"/>
        <v>1194.040068653018</v>
      </c>
      <c r="X132" s="20">
        <v>68039.03</v>
      </c>
      <c r="Y132" s="89">
        <f t="shared" si="165"/>
        <v>864.3692240734828</v>
      </c>
      <c r="Z132" s="20">
        <v>49253.66</v>
      </c>
      <c r="AA132" s="91">
        <f t="shared" si="181"/>
        <v>1058.0700639848937</v>
      </c>
      <c r="AB132" s="20">
        <v>60291.16</v>
      </c>
      <c r="AC132" s="89">
        <f t="shared" si="167"/>
        <v>894.867871019371</v>
      </c>
      <c r="AD132" s="20">
        <v>50991.54</v>
      </c>
      <c r="AE132" s="91">
        <f t="shared" si="182"/>
        <v>878.4999526167821</v>
      </c>
      <c r="AF132" s="20">
        <v>50058.86</v>
      </c>
      <c r="AG132" s="89">
        <f t="shared" si="169"/>
        <v>240.26801352001152</v>
      </c>
      <c r="AH132" s="20">
        <v>13691</v>
      </c>
      <c r="AI132" s="91">
        <f t="shared" si="183"/>
        <v>308.2553850149696</v>
      </c>
      <c r="AJ132" s="20">
        <v>17565.07</v>
      </c>
      <c r="AK132" s="89">
        <f t="shared" si="171"/>
        <v>542.6906999027767</v>
      </c>
      <c r="AL132" s="20">
        <v>30923.71</v>
      </c>
      <c r="AM132" s="91">
        <f t="shared" si="184"/>
        <v>756.5911811056787</v>
      </c>
      <c r="AN132" s="20">
        <v>43112.23</v>
      </c>
      <c r="AO132" s="89">
        <f t="shared" si="173"/>
        <v>841.7247842308652</v>
      </c>
      <c r="AP132" s="20">
        <v>47963.33</v>
      </c>
      <c r="AQ132" s="91">
        <f t="shared" si="185"/>
        <v>1039.049913832741</v>
      </c>
      <c r="AR132" s="20">
        <v>59207.35</v>
      </c>
      <c r="AS132" s="89">
        <f t="shared" si="146"/>
        <v>870.7106780713978</v>
      </c>
      <c r="AT132" s="20">
        <v>49615.01</v>
      </c>
      <c r="AU132" s="91">
        <f t="shared" si="186"/>
        <v>1125.9600366430218</v>
      </c>
      <c r="AV132" s="20">
        <v>64159.68</v>
      </c>
      <c r="AW132" s="89">
        <f t="shared" si="147"/>
        <v>829.2624714384492</v>
      </c>
      <c r="AX132" s="20">
        <v>47253.2</v>
      </c>
      <c r="AY132" s="91">
        <v>1127.1</v>
      </c>
      <c r="AZ132" s="20">
        <v>64224.64</v>
      </c>
      <c r="BA132" s="89">
        <f t="shared" si="148"/>
        <v>9547.750350109332</v>
      </c>
      <c r="BB132" s="20">
        <f t="shared" si="149"/>
        <v>544051.82</v>
      </c>
      <c r="BC132" s="27">
        <f t="shared" si="150"/>
        <v>3.613100885975493</v>
      </c>
      <c r="BD132" s="26">
        <f t="shared" si="151"/>
        <v>11663.089659928892</v>
      </c>
      <c r="BE132" s="20">
        <f t="shared" si="152"/>
        <v>664588.5100000001</v>
      </c>
      <c r="BF132" s="94">
        <f t="shared" si="153"/>
        <v>-2115.3393098195593</v>
      </c>
      <c r="BG132" s="29">
        <f t="shared" si="154"/>
        <v>-120536.69000000018</v>
      </c>
      <c r="BH132" s="30">
        <v>12</v>
      </c>
      <c r="BI132" s="30"/>
    </row>
    <row r="133" spans="1:61" ht="12.75">
      <c r="A133" s="15">
        <v>128</v>
      </c>
      <c r="B133" s="16" t="s">
        <v>152</v>
      </c>
      <c r="C133" s="88">
        <v>560</v>
      </c>
      <c r="D133" s="18"/>
      <c r="E133" s="89">
        <f t="shared" si="155"/>
        <v>1745.0719698432142</v>
      </c>
      <c r="F133" s="90">
        <v>99438.04</v>
      </c>
      <c r="G133" s="93">
        <f t="shared" si="176"/>
        <v>1618.5500033343747</v>
      </c>
      <c r="H133" s="95">
        <v>92228.54</v>
      </c>
      <c r="I133" s="89">
        <f t="shared" si="157"/>
        <v>1795.3620604329074</v>
      </c>
      <c r="J133" s="20">
        <v>102303.68</v>
      </c>
      <c r="K133" s="91">
        <f t="shared" si="177"/>
        <v>2271.163275549207</v>
      </c>
      <c r="L133" s="22">
        <v>129415.88</v>
      </c>
      <c r="M133" s="89">
        <f t="shared" si="159"/>
        <v>1814.9815205450125</v>
      </c>
      <c r="N133" s="20">
        <v>103421.64</v>
      </c>
      <c r="O133" s="93">
        <f t="shared" si="178"/>
        <v>2089.838230184163</v>
      </c>
      <c r="P133" s="34">
        <v>119083.58</v>
      </c>
      <c r="Q133" s="89">
        <f t="shared" si="161"/>
        <v>1764.9764312364214</v>
      </c>
      <c r="R133" s="20">
        <v>100572.24</v>
      </c>
      <c r="S133" s="93">
        <f t="shared" si="179"/>
        <v>2422.5400212698</v>
      </c>
      <c r="T133" s="34">
        <v>138041.66</v>
      </c>
      <c r="U133" s="89">
        <f t="shared" si="163"/>
        <v>1650.0268504901535</v>
      </c>
      <c r="V133" s="20">
        <v>94022.16</v>
      </c>
      <c r="W133" s="93">
        <f t="shared" si="180"/>
        <v>1796.359915903563</v>
      </c>
      <c r="X133" s="34">
        <v>102360.54</v>
      </c>
      <c r="Y133" s="89">
        <f t="shared" si="165"/>
        <v>1736.2813299591803</v>
      </c>
      <c r="Z133" s="20">
        <v>98937.13</v>
      </c>
      <c r="AA133" s="91">
        <f t="shared" si="181"/>
        <v>1619.9499141837275</v>
      </c>
      <c r="AB133" s="20">
        <v>92308.31</v>
      </c>
      <c r="AC133" s="89">
        <f t="shared" si="167"/>
        <v>1561.4455040345936</v>
      </c>
      <c r="AD133" s="20">
        <v>88974.6</v>
      </c>
      <c r="AE133" s="91">
        <f t="shared" si="182"/>
        <v>1208.2999603384917</v>
      </c>
      <c r="AF133" s="20">
        <v>68851.59</v>
      </c>
      <c r="AG133" s="89">
        <f t="shared" si="169"/>
        <v>1510.4399268543511</v>
      </c>
      <c r="AH133" s="20">
        <v>86068.19</v>
      </c>
      <c r="AI133" s="91">
        <f t="shared" si="183"/>
        <v>1186.3199385071127</v>
      </c>
      <c r="AJ133" s="20">
        <v>67599.12</v>
      </c>
      <c r="AK133" s="89">
        <f t="shared" si="171"/>
        <v>1097.395853441952</v>
      </c>
      <c r="AL133" s="20">
        <v>62532.03</v>
      </c>
      <c r="AM133" s="91">
        <f t="shared" si="184"/>
        <v>1156.290034431805</v>
      </c>
      <c r="AN133" s="20">
        <v>65887.95</v>
      </c>
      <c r="AO133" s="89">
        <f t="shared" si="173"/>
        <v>1764.9093927577383</v>
      </c>
      <c r="AP133" s="20">
        <v>100568.42</v>
      </c>
      <c r="AQ133" s="91">
        <f t="shared" si="185"/>
        <v>1528.5199588643472</v>
      </c>
      <c r="AR133" s="20">
        <v>87098.43</v>
      </c>
      <c r="AS133" s="89">
        <f t="shared" si="146"/>
        <v>1752.3635451070686</v>
      </c>
      <c r="AT133" s="20">
        <v>99853.53</v>
      </c>
      <c r="AU133" s="91">
        <f t="shared" si="186"/>
        <v>1736.580019725458</v>
      </c>
      <c r="AV133" s="20">
        <v>98954.15</v>
      </c>
      <c r="AW133" s="89">
        <f t="shared" si="147"/>
        <v>1705.1765288107517</v>
      </c>
      <c r="AX133" s="20">
        <v>97164.71</v>
      </c>
      <c r="AY133" s="91">
        <v>1849.38</v>
      </c>
      <c r="AZ133" s="20">
        <v>105381.74</v>
      </c>
      <c r="BA133" s="89">
        <f t="shared" si="148"/>
        <v>19898.430913513348</v>
      </c>
      <c r="BB133" s="20">
        <f t="shared" si="149"/>
        <v>1133856.37</v>
      </c>
      <c r="BC133" s="27">
        <f t="shared" si="150"/>
        <v>3.0481832250434597</v>
      </c>
      <c r="BD133" s="26">
        <f t="shared" si="151"/>
        <v>20483.791272292052</v>
      </c>
      <c r="BE133" s="20">
        <f t="shared" si="152"/>
        <v>1167211.4899999998</v>
      </c>
      <c r="BF133" s="94">
        <f t="shared" si="153"/>
        <v>-585.3603587787038</v>
      </c>
      <c r="BG133" s="29">
        <f t="shared" si="154"/>
        <v>-33355.119999999646</v>
      </c>
      <c r="BH133" s="30">
        <v>12</v>
      </c>
      <c r="BI133" s="30"/>
    </row>
    <row r="134" spans="1:61" ht="12.75">
      <c r="A134" s="15">
        <v>129</v>
      </c>
      <c r="B134" s="16" t="s">
        <v>153</v>
      </c>
      <c r="C134" s="88">
        <v>554</v>
      </c>
      <c r="D134" s="32"/>
      <c r="E134" s="89">
        <f t="shared" si="155"/>
        <v>1904.0867147986567</v>
      </c>
      <c r="F134" s="90">
        <v>108499.05</v>
      </c>
      <c r="G134" s="93">
        <f t="shared" si="176"/>
        <v>1598.580082903082</v>
      </c>
      <c r="H134" s="95">
        <v>91090.61</v>
      </c>
      <c r="I134" s="89">
        <f t="shared" si="157"/>
        <v>1896.873058604266</v>
      </c>
      <c r="J134" s="20">
        <v>108088</v>
      </c>
      <c r="K134" s="91">
        <f t="shared" si="177"/>
        <v>1098.9758205193903</v>
      </c>
      <c r="L134" s="22">
        <v>62622.06</v>
      </c>
      <c r="M134" s="89">
        <f t="shared" si="159"/>
        <v>1853.8554144978607</v>
      </c>
      <c r="N134" s="20">
        <v>105636.76</v>
      </c>
      <c r="O134" s="91">
        <f t="shared" si="178"/>
        <v>1963.1909613879425</v>
      </c>
      <c r="P134" s="20">
        <v>111866.94</v>
      </c>
      <c r="Q134" s="89">
        <f t="shared" si="161"/>
        <v>1851.4013147965507</v>
      </c>
      <c r="R134" s="20">
        <v>105496.92</v>
      </c>
      <c r="S134" s="91">
        <f t="shared" si="179"/>
        <v>1818.8399184306681</v>
      </c>
      <c r="T134" s="20">
        <v>103641.5</v>
      </c>
      <c r="U134" s="89">
        <f t="shared" si="163"/>
        <v>1846.540674105247</v>
      </c>
      <c r="V134" s="20">
        <v>105219.95</v>
      </c>
      <c r="W134" s="91">
        <f t="shared" si="180"/>
        <v>1603.4600278683517</v>
      </c>
      <c r="X134" s="20">
        <v>91368.68</v>
      </c>
      <c r="Y134" s="89">
        <f t="shared" si="165"/>
        <v>1813.963483333392</v>
      </c>
      <c r="Z134" s="20">
        <v>103363.63</v>
      </c>
      <c r="AA134" s="91">
        <f t="shared" si="181"/>
        <v>1484.9600401528899</v>
      </c>
      <c r="AB134" s="20">
        <v>84616.29</v>
      </c>
      <c r="AC134" s="89">
        <f t="shared" si="167"/>
        <v>1588.9112740469832</v>
      </c>
      <c r="AD134" s="20">
        <v>90539.66</v>
      </c>
      <c r="AE134" s="91">
        <f t="shared" si="182"/>
        <v>1215.4899249239236</v>
      </c>
      <c r="AF134" s="20">
        <v>69261.29</v>
      </c>
      <c r="AG134" s="89">
        <f t="shared" si="169"/>
        <v>1603.8598018328535</v>
      </c>
      <c r="AH134" s="20">
        <v>91391.46</v>
      </c>
      <c r="AI134" s="91">
        <f t="shared" si="183"/>
        <v>1001.9609632481723</v>
      </c>
      <c r="AJ134" s="20">
        <v>57093.94</v>
      </c>
      <c r="AK134" s="89">
        <f t="shared" si="171"/>
        <v>1171.1381799930505</v>
      </c>
      <c r="AL134" s="20">
        <v>66734.03</v>
      </c>
      <c r="AM134" s="91">
        <f t="shared" si="184"/>
        <v>1256.374797743857</v>
      </c>
      <c r="AN134" s="20">
        <v>71591</v>
      </c>
      <c r="AO134" s="89">
        <f t="shared" si="173"/>
        <v>1791.5099803096407</v>
      </c>
      <c r="AP134" s="20">
        <v>102084.18</v>
      </c>
      <c r="AQ134" s="91">
        <f t="shared" si="185"/>
        <v>1771.520053630783</v>
      </c>
      <c r="AR134" s="20">
        <v>100945.11</v>
      </c>
      <c r="AS134" s="89">
        <f>AT134/1.18/48.29</f>
        <v>1834.4774333037335</v>
      </c>
      <c r="AT134" s="20">
        <v>104532.56</v>
      </c>
      <c r="AU134" s="91">
        <f t="shared" si="186"/>
        <v>2004.5000017549344</v>
      </c>
      <c r="AV134" s="20">
        <v>114220.82</v>
      </c>
      <c r="AW134" s="89">
        <f aca="true" t="shared" si="187" ref="AW134:AW165">AX134/1.18/48.29</f>
        <v>1813.6114435736076</v>
      </c>
      <c r="AX134" s="20">
        <v>103343.57</v>
      </c>
      <c r="AY134" s="91">
        <v>1930.36</v>
      </c>
      <c r="AZ134" s="20">
        <v>109996.16</v>
      </c>
      <c r="BA134" s="89">
        <f aca="true" t="shared" si="188" ref="BA134:BA165">BB134/1.18/48.29</f>
        <v>20970.228773195842</v>
      </c>
      <c r="BB134" s="20">
        <f aca="true" t="shared" si="189" ref="BB134:BB165">AX134+AT134+AP134+AL134+AH134+AD134+Z134+V134+R134+N134+J134+F134</f>
        <v>1194929.77</v>
      </c>
      <c r="BC134" s="27">
        <f aca="true" t="shared" si="190" ref="BC134:BC165">BD134/C134/BH134</f>
        <v>2.8201282479789405</v>
      </c>
      <c r="BD134" s="26">
        <f aca="true" t="shared" si="191" ref="BD134:BD165">G134+K134+O134+S134+W134+AA134+AE134+AI134+AM134+AQ134+AU134+AY134</f>
        <v>18748.212592563996</v>
      </c>
      <c r="BE134" s="20">
        <f aca="true" t="shared" si="192" ref="BE134:BE165">H134+L134+P134+T134+X134+AB134+AF134+AJ134+AN134+AR134+AV134+AZ134</f>
        <v>1068314.4</v>
      </c>
      <c r="BF134" s="94">
        <f aca="true" t="shared" si="193" ref="BF134:BF165">BA134-BD134</f>
        <v>2222.0161806318465</v>
      </c>
      <c r="BG134" s="29">
        <f aca="true" t="shared" si="194" ref="BG134:BG165">BB134-BE134</f>
        <v>126615.37000000011</v>
      </c>
      <c r="BH134" s="30">
        <v>12</v>
      </c>
      <c r="BI134" s="30"/>
    </row>
    <row r="135" spans="1:61" ht="12.75">
      <c r="A135" s="15">
        <v>130</v>
      </c>
      <c r="B135" s="16" t="s">
        <v>154</v>
      </c>
      <c r="C135" s="88">
        <v>132</v>
      </c>
      <c r="D135" s="18"/>
      <c r="E135" s="89">
        <f t="shared" si="155"/>
        <v>393.2617554253784</v>
      </c>
      <c r="F135" s="90">
        <v>22408.92</v>
      </c>
      <c r="G135" s="91">
        <f t="shared" si="176"/>
        <v>532.899923133891</v>
      </c>
      <c r="H135" s="90">
        <v>30365.81</v>
      </c>
      <c r="I135" s="89">
        <f t="shared" si="157"/>
        <v>411.0880239794182</v>
      </c>
      <c r="J135" s="90">
        <v>23424.7</v>
      </c>
      <c r="K135" s="91">
        <f t="shared" si="177"/>
        <v>109.71075177862564</v>
      </c>
      <c r="L135" s="20">
        <v>6251.56</v>
      </c>
      <c r="M135" s="89">
        <f t="shared" si="159"/>
        <v>390.84257891060724</v>
      </c>
      <c r="N135" s="90">
        <v>22271.07</v>
      </c>
      <c r="O135" s="91">
        <f t="shared" si="178"/>
        <v>522.7098988807031</v>
      </c>
      <c r="P135" s="20">
        <v>29785.16</v>
      </c>
      <c r="Q135" s="89">
        <f t="shared" si="161"/>
        <v>405.71002874581893</v>
      </c>
      <c r="R135" s="20">
        <v>23118.25</v>
      </c>
      <c r="S135" s="91">
        <f t="shared" si="179"/>
        <v>414.790057245947</v>
      </c>
      <c r="T135" s="20">
        <v>23635.65</v>
      </c>
      <c r="U135" s="89">
        <f t="shared" si="163"/>
        <v>358.3650683897779</v>
      </c>
      <c r="V135" s="20">
        <v>20420.43</v>
      </c>
      <c r="W135" s="91">
        <f t="shared" si="180"/>
        <v>223.5045329945141</v>
      </c>
      <c r="X135" s="20">
        <v>12735.78</v>
      </c>
      <c r="Y135" s="89">
        <f t="shared" si="165"/>
        <v>428.93394779422346</v>
      </c>
      <c r="Z135" s="20">
        <v>24441.6</v>
      </c>
      <c r="AA135" s="91">
        <f t="shared" si="181"/>
        <v>369.3576239597629</v>
      </c>
      <c r="AB135" s="20">
        <v>21046.81</v>
      </c>
      <c r="AC135" s="89">
        <f t="shared" si="167"/>
        <v>322.43226832238844</v>
      </c>
      <c r="AD135" s="20">
        <v>18372.9</v>
      </c>
      <c r="AE135" s="91">
        <f t="shared" si="182"/>
        <v>187.36500170228595</v>
      </c>
      <c r="AF135" s="20">
        <v>10676.47</v>
      </c>
      <c r="AG135" s="89">
        <f t="shared" si="169"/>
        <v>258.8160864269895</v>
      </c>
      <c r="AH135" s="20">
        <v>14747.91</v>
      </c>
      <c r="AI135" s="91">
        <f t="shared" si="183"/>
        <v>156.94708172025653</v>
      </c>
      <c r="AJ135" s="20">
        <v>8943.19</v>
      </c>
      <c r="AK135" s="89">
        <f t="shared" si="171"/>
        <v>364.56419724054183</v>
      </c>
      <c r="AL135" s="20">
        <v>20773.67</v>
      </c>
      <c r="AM135" s="91">
        <f t="shared" si="184"/>
        <v>327.93363541597205</v>
      </c>
      <c r="AN135" s="20">
        <v>18686.38</v>
      </c>
      <c r="AO135" s="89">
        <f t="shared" si="173"/>
        <v>340.23168638627504</v>
      </c>
      <c r="AP135" s="20">
        <v>19387.15</v>
      </c>
      <c r="AQ135" s="91">
        <f t="shared" si="185"/>
        <v>348.2599829420416</v>
      </c>
      <c r="AR135" s="20">
        <v>19844.62</v>
      </c>
      <c r="AS135" s="89">
        <f>AT135/1.18/48.29</f>
        <v>391.53419839879825</v>
      </c>
      <c r="AT135" s="20">
        <v>22310.48</v>
      </c>
      <c r="AU135" s="91">
        <f t="shared" si="186"/>
        <v>362.7299402269481</v>
      </c>
      <c r="AV135" s="20">
        <v>20669.15</v>
      </c>
      <c r="AW135" s="89">
        <f t="shared" si="187"/>
        <v>373.50172510011896</v>
      </c>
      <c r="AX135" s="20">
        <v>21282.95</v>
      </c>
      <c r="AY135" s="91">
        <v>351.07</v>
      </c>
      <c r="AZ135" s="20">
        <v>20004.74</v>
      </c>
      <c r="BA135" s="89">
        <f t="shared" si="188"/>
        <v>4439.281565120336</v>
      </c>
      <c r="BB135" s="20">
        <f t="shared" si="189"/>
        <v>252960.03000000003</v>
      </c>
      <c r="BC135" s="27">
        <f t="shared" si="190"/>
        <v>2.4667161805561544</v>
      </c>
      <c r="BD135" s="26">
        <f t="shared" si="191"/>
        <v>3907.2784300009484</v>
      </c>
      <c r="BE135" s="20">
        <f t="shared" si="192"/>
        <v>222645.31999999998</v>
      </c>
      <c r="BF135" s="94">
        <f t="shared" si="193"/>
        <v>532.0031351193879</v>
      </c>
      <c r="BG135" s="29">
        <f t="shared" si="194"/>
        <v>30314.71000000005</v>
      </c>
      <c r="BH135" s="30">
        <v>12</v>
      </c>
      <c r="BI135" s="30"/>
    </row>
    <row r="136" spans="1:61" ht="12.75">
      <c r="A136" s="15">
        <v>131</v>
      </c>
      <c r="B136" s="16" t="s">
        <v>155</v>
      </c>
      <c r="C136" s="88">
        <v>132</v>
      </c>
      <c r="D136" s="32"/>
      <c r="E136" s="89">
        <f t="shared" si="155"/>
        <v>432.03087981861</v>
      </c>
      <c r="F136" s="90">
        <v>24618.07</v>
      </c>
      <c r="G136" s="91">
        <f t="shared" si="176"/>
        <v>440.6300564035787</v>
      </c>
      <c r="H136" s="92">
        <v>25108.07</v>
      </c>
      <c r="I136" s="89">
        <f t="shared" si="157"/>
        <v>433.13771669047526</v>
      </c>
      <c r="J136" s="20">
        <v>24681.14</v>
      </c>
      <c r="K136" s="91">
        <f t="shared" si="177"/>
        <v>433.04839055003146</v>
      </c>
      <c r="L136" s="22">
        <v>24676.05</v>
      </c>
      <c r="M136" s="89">
        <f t="shared" si="159"/>
        <v>426.2845239390547</v>
      </c>
      <c r="N136" s="20">
        <v>24290.63</v>
      </c>
      <c r="O136" s="91">
        <f t="shared" si="178"/>
        <v>582.0312308054093</v>
      </c>
      <c r="P136" s="20">
        <v>33165.42</v>
      </c>
      <c r="Q136" s="89">
        <f t="shared" si="161"/>
        <v>418.2964153718179</v>
      </c>
      <c r="R136" s="20">
        <v>23835.45</v>
      </c>
      <c r="S136" s="91">
        <f t="shared" si="179"/>
        <v>454.47999550736904</v>
      </c>
      <c r="T136" s="20">
        <v>25897.27</v>
      </c>
      <c r="U136" s="89">
        <f t="shared" si="163"/>
        <v>388.791763041792</v>
      </c>
      <c r="V136" s="20">
        <v>22154.21</v>
      </c>
      <c r="W136" s="91">
        <f t="shared" si="180"/>
        <v>275.26016896504524</v>
      </c>
      <c r="X136" s="20">
        <v>15684.93</v>
      </c>
      <c r="Y136" s="89">
        <f t="shared" si="165"/>
        <v>401.37920262818915</v>
      </c>
      <c r="Z136" s="20">
        <v>22871.47</v>
      </c>
      <c r="AA136" s="91">
        <f t="shared" si="181"/>
        <v>333.41903261018354</v>
      </c>
      <c r="AB136" s="20">
        <v>18998.95</v>
      </c>
      <c r="AC136" s="89">
        <f t="shared" si="167"/>
        <v>212.47319338319687</v>
      </c>
      <c r="AD136" s="20">
        <v>12107.19</v>
      </c>
      <c r="AE136" s="91">
        <f t="shared" si="182"/>
        <v>280.1599446844804</v>
      </c>
      <c r="AF136" s="20">
        <v>15964.13</v>
      </c>
      <c r="AG136" s="89">
        <f t="shared" si="169"/>
        <v>258.36190950858344</v>
      </c>
      <c r="AH136" s="20">
        <v>14722.03</v>
      </c>
      <c r="AI136" s="91">
        <f t="shared" si="183"/>
        <v>197.52887743891952</v>
      </c>
      <c r="AJ136" s="20">
        <v>11255.63</v>
      </c>
      <c r="AK136" s="89">
        <f t="shared" si="171"/>
        <v>384.82771812952114</v>
      </c>
      <c r="AL136" s="20">
        <v>21928.33</v>
      </c>
      <c r="AM136" s="91">
        <f t="shared" si="184"/>
        <v>389.1164258312245</v>
      </c>
      <c r="AN136" s="20">
        <v>22172.71</v>
      </c>
      <c r="AO136" s="89">
        <f t="shared" si="173"/>
        <v>461.99374541523497</v>
      </c>
      <c r="AP136" s="20">
        <v>26325.42</v>
      </c>
      <c r="AQ136" s="91">
        <f t="shared" si="185"/>
        <v>435.76994219247416</v>
      </c>
      <c r="AR136" s="20">
        <v>24831.13</v>
      </c>
      <c r="AS136" s="89">
        <f>AT136/1.18/48.29</f>
        <v>429.593276496871</v>
      </c>
      <c r="AT136" s="20">
        <v>24479.17</v>
      </c>
      <c r="AU136" s="91">
        <f t="shared" si="186"/>
        <v>440.86995588095937</v>
      </c>
      <c r="AV136" s="20">
        <v>25121.74</v>
      </c>
      <c r="AW136" s="89">
        <f t="shared" si="187"/>
        <v>462.4617863122168</v>
      </c>
      <c r="AX136" s="20">
        <v>26352.09</v>
      </c>
      <c r="AY136" s="91">
        <v>398.48</v>
      </c>
      <c r="AZ136" s="20">
        <v>22706.27</v>
      </c>
      <c r="BA136" s="89">
        <f t="shared" si="188"/>
        <v>4709.632130735564</v>
      </c>
      <c r="BB136" s="20">
        <f t="shared" si="189"/>
        <v>268365.2</v>
      </c>
      <c r="BC136" s="27">
        <f t="shared" si="190"/>
        <v>2.9424204677207544</v>
      </c>
      <c r="BD136" s="26">
        <f t="shared" si="191"/>
        <v>4660.794020869675</v>
      </c>
      <c r="BE136" s="20">
        <f t="shared" si="192"/>
        <v>265582.3</v>
      </c>
      <c r="BF136" s="94">
        <f t="shared" si="193"/>
        <v>48.83810986588924</v>
      </c>
      <c r="BG136" s="29">
        <f t="shared" si="194"/>
        <v>2782.9000000000233</v>
      </c>
      <c r="BH136" s="30">
        <v>12</v>
      </c>
      <c r="BI136" s="30"/>
    </row>
    <row r="137" spans="1:61" ht="12.75">
      <c r="A137" s="15">
        <v>132</v>
      </c>
      <c r="B137" s="16" t="s">
        <v>156</v>
      </c>
      <c r="C137" s="88">
        <v>111</v>
      </c>
      <c r="D137" s="32"/>
      <c r="E137" s="89"/>
      <c r="F137" s="90"/>
      <c r="G137" s="91"/>
      <c r="H137" s="92"/>
      <c r="I137" s="89"/>
      <c r="J137" s="20"/>
      <c r="K137" s="91"/>
      <c r="L137" s="22"/>
      <c r="M137" s="89"/>
      <c r="N137" s="20"/>
      <c r="O137" s="91"/>
      <c r="P137" s="20"/>
      <c r="Q137" s="89"/>
      <c r="R137" s="20"/>
      <c r="S137" s="91"/>
      <c r="T137" s="20"/>
      <c r="U137" s="89"/>
      <c r="V137" s="20"/>
      <c r="W137" s="91"/>
      <c r="X137" s="20"/>
      <c r="Y137" s="89"/>
      <c r="Z137" s="20"/>
      <c r="AA137" s="91"/>
      <c r="AB137" s="20"/>
      <c r="AC137" s="89"/>
      <c r="AD137" s="20"/>
      <c r="AE137" s="91"/>
      <c r="AF137" s="20"/>
      <c r="AG137" s="89"/>
      <c r="AH137" s="20"/>
      <c r="AI137" s="91"/>
      <c r="AJ137" s="20"/>
      <c r="AK137" s="89"/>
      <c r="AL137" s="20"/>
      <c r="AM137" s="91"/>
      <c r="AN137" s="20"/>
      <c r="AO137" s="89"/>
      <c r="AP137" s="20"/>
      <c r="AQ137" s="91"/>
      <c r="AR137" s="20"/>
      <c r="AS137" s="89"/>
      <c r="AT137" s="20"/>
      <c r="AU137" s="91"/>
      <c r="AV137" s="20"/>
      <c r="AW137" s="89">
        <f t="shared" si="187"/>
        <v>362.30682564028774</v>
      </c>
      <c r="AX137" s="20">
        <v>20645.04</v>
      </c>
      <c r="AY137" s="93">
        <v>481.27</v>
      </c>
      <c r="AZ137" s="34">
        <v>27423.82</v>
      </c>
      <c r="BA137" s="89">
        <f t="shared" si="188"/>
        <v>362.30682564028774</v>
      </c>
      <c r="BB137" s="20">
        <f t="shared" si="189"/>
        <v>20645.04</v>
      </c>
      <c r="BC137" s="27">
        <f t="shared" si="190"/>
        <v>4.335765765765766</v>
      </c>
      <c r="BD137" s="26">
        <f t="shared" si="191"/>
        <v>481.27</v>
      </c>
      <c r="BE137" s="20">
        <f t="shared" si="192"/>
        <v>27423.82</v>
      </c>
      <c r="BF137" s="94">
        <f t="shared" si="193"/>
        <v>-118.96317435971224</v>
      </c>
      <c r="BG137" s="29">
        <f t="shared" si="194"/>
        <v>-6778.779999999999</v>
      </c>
      <c r="BH137" s="43">
        <v>1</v>
      </c>
      <c r="BI137" s="44">
        <v>40514</v>
      </c>
    </row>
    <row r="138" spans="1:61" ht="12.75">
      <c r="A138" s="15">
        <v>133</v>
      </c>
      <c r="B138" s="16" t="s">
        <v>157</v>
      </c>
      <c r="C138" s="88">
        <v>192</v>
      </c>
      <c r="D138" s="32"/>
      <c r="E138" s="89"/>
      <c r="F138" s="90"/>
      <c r="G138" s="91"/>
      <c r="H138" s="92"/>
      <c r="I138" s="89"/>
      <c r="J138" s="20"/>
      <c r="K138" s="91"/>
      <c r="L138" s="22"/>
      <c r="M138" s="89"/>
      <c r="N138" s="20"/>
      <c r="O138" s="91"/>
      <c r="P138" s="20"/>
      <c r="Q138" s="89"/>
      <c r="R138" s="20"/>
      <c r="S138" s="91"/>
      <c r="T138" s="20"/>
      <c r="U138" s="89"/>
      <c r="V138" s="20"/>
      <c r="W138" s="91"/>
      <c r="X138" s="20"/>
      <c r="Y138" s="89"/>
      <c r="Z138" s="20"/>
      <c r="AA138" s="91"/>
      <c r="AB138" s="20"/>
      <c r="AC138" s="89">
        <f aca="true" t="shared" si="195" ref="AC138:AC155">AD138/1.18/48.29</f>
        <v>334.56412704318194</v>
      </c>
      <c r="AD138" s="20">
        <v>19064.2</v>
      </c>
      <c r="AE138" s="91">
        <f aca="true" t="shared" si="196" ref="AE138:AE155">AF138/1.18/48.29</f>
        <v>79.20999891194093</v>
      </c>
      <c r="AF138" s="20">
        <v>4513.56</v>
      </c>
      <c r="AG138" s="89">
        <f aca="true" t="shared" si="197" ref="AG138:AG155">AH138/1.18/48.29</f>
        <v>433.7775656257568</v>
      </c>
      <c r="AH138" s="20">
        <v>24717.6</v>
      </c>
      <c r="AI138" s="91">
        <f aca="true" t="shared" si="198" ref="AI138:AI155">AJ138/1.18/48.29</f>
        <v>230.93773143192087</v>
      </c>
      <c r="AJ138" s="20">
        <v>13159.34</v>
      </c>
      <c r="AK138" s="89">
        <f aca="true" t="shared" si="199" ref="AK138:AK155">AL138/1.18/48.29</f>
        <v>656.8447690682353</v>
      </c>
      <c r="AL138" s="20">
        <v>37428.46</v>
      </c>
      <c r="AM138" s="91">
        <f aca="true" t="shared" si="200" ref="AM138:AM155">AN138/1.18/48.29</f>
        <v>471.79347234750503</v>
      </c>
      <c r="AN138" s="20">
        <v>26883.83</v>
      </c>
      <c r="AO138" s="89">
        <f aca="true" t="shared" si="201" ref="AO138:AO171">AP138/1.18/48.29</f>
        <v>657.6394031820464</v>
      </c>
      <c r="AP138" s="20">
        <v>37473.74</v>
      </c>
      <c r="AQ138" s="91">
        <f aca="true" t="shared" si="202" ref="AQ138:AQ171">AR138/1.18/48.29</f>
        <v>632.060713696558</v>
      </c>
      <c r="AR138" s="20">
        <v>36016.21</v>
      </c>
      <c r="AS138" s="89">
        <f aca="true" t="shared" si="203" ref="AS138:AS185">AT138/1.18/48.29</f>
        <v>641.2806104362415</v>
      </c>
      <c r="AT138" s="20">
        <v>36541.58</v>
      </c>
      <c r="AU138" s="91">
        <f aca="true" t="shared" si="204" ref="AU138:AU179">AV138/1.18/48.29</f>
        <v>706.4499089189256</v>
      </c>
      <c r="AV138" s="20">
        <v>40255.07</v>
      </c>
      <c r="AW138" s="89">
        <f t="shared" si="187"/>
        <v>591.6291403280323</v>
      </c>
      <c r="AX138" s="20">
        <v>33712.33</v>
      </c>
      <c r="AY138" s="91">
        <v>725.41</v>
      </c>
      <c r="AZ138" s="20">
        <v>41335.46</v>
      </c>
      <c r="BA138" s="89">
        <f t="shared" si="188"/>
        <v>3315.735615683495</v>
      </c>
      <c r="BB138" s="20">
        <f t="shared" si="189"/>
        <v>188937.91</v>
      </c>
      <c r="BC138" s="27">
        <f t="shared" si="190"/>
        <v>2.6949449103284566</v>
      </c>
      <c r="BD138" s="26">
        <f t="shared" si="191"/>
        <v>2845.8618253068503</v>
      </c>
      <c r="BE138" s="20">
        <f t="shared" si="192"/>
        <v>162163.47</v>
      </c>
      <c r="BF138" s="94">
        <f t="shared" si="193"/>
        <v>469.8737903766446</v>
      </c>
      <c r="BG138" s="29">
        <f t="shared" si="194"/>
        <v>26774.440000000002</v>
      </c>
      <c r="BH138" s="43">
        <v>5.5</v>
      </c>
      <c r="BI138" s="44">
        <v>40375</v>
      </c>
    </row>
    <row r="139" spans="1:61" ht="12.75">
      <c r="A139" s="15">
        <v>134</v>
      </c>
      <c r="B139" s="16" t="s">
        <v>158</v>
      </c>
      <c r="C139" s="88">
        <v>455</v>
      </c>
      <c r="D139" s="32"/>
      <c r="E139" s="89">
        <f aca="true" t="shared" si="205" ref="E139:E155">F139/1.18/48.29</f>
        <v>1498.0353513904342</v>
      </c>
      <c r="F139" s="90">
        <v>85361.35</v>
      </c>
      <c r="G139" s="91">
        <f aca="true" t="shared" si="206" ref="G139:G155">H139/1.18/48.29</f>
        <v>1103.7599460884278</v>
      </c>
      <c r="H139" s="92">
        <v>62894.67</v>
      </c>
      <c r="I139" s="89">
        <f aca="true" t="shared" si="207" ref="I139:I155">J139/1.18/48.29</f>
        <v>1472.027405049296</v>
      </c>
      <c r="J139" s="20">
        <v>83879.36</v>
      </c>
      <c r="K139" s="91">
        <f aca="true" t="shared" si="208" ref="K139:K155">L139/1.18/48.29</f>
        <v>1032.4773350274297</v>
      </c>
      <c r="L139" s="22">
        <v>58832.83</v>
      </c>
      <c r="M139" s="89">
        <f aca="true" t="shared" si="209" ref="M139:M155">N139/1.18/48.29</f>
        <v>1495.5489609035806</v>
      </c>
      <c r="N139" s="20">
        <v>85219.67</v>
      </c>
      <c r="O139" s="91">
        <f aca="true" t="shared" si="210" ref="O139:O155">P139/1.18/48.29</f>
        <v>1341.054399444037</v>
      </c>
      <c r="P139" s="20">
        <v>76416.23</v>
      </c>
      <c r="Q139" s="89">
        <f aca="true" t="shared" si="211" ref="Q139:Q155">R139/1.18/48.29</f>
        <v>1454.175163472102</v>
      </c>
      <c r="R139" s="20">
        <v>82862.1</v>
      </c>
      <c r="S139" s="91">
        <f aca="true" t="shared" si="212" ref="S139:S155">T139/1.18/48.29</f>
        <v>1201.549957706091</v>
      </c>
      <c r="T139" s="20">
        <v>68466.96</v>
      </c>
      <c r="U139" s="89">
        <f aca="true" t="shared" si="213" ref="U139:U155">V139/1.18/48.29</f>
        <v>1270.7410384295447</v>
      </c>
      <c r="V139" s="20">
        <v>72409.62</v>
      </c>
      <c r="W139" s="91">
        <f aca="true" t="shared" si="214" ref="W139:W155">X139/1.18/48.29</f>
        <v>1189.8499882419424</v>
      </c>
      <c r="X139" s="20">
        <v>67800.27</v>
      </c>
      <c r="Y139" s="89">
        <f aca="true" t="shared" si="215" ref="Y139:Y155">Z139/1.18/48.29</f>
        <v>1435.448087297437</v>
      </c>
      <c r="Z139" s="20">
        <v>81794.99</v>
      </c>
      <c r="AA139" s="91">
        <f aca="true" t="shared" si="216" ref="AA139:AA155">AB139/1.18/48.29</f>
        <v>1018.1500538764737</v>
      </c>
      <c r="AB139" s="20">
        <v>58016.43</v>
      </c>
      <c r="AC139" s="89">
        <f t="shared" si="195"/>
        <v>1062.5370729806853</v>
      </c>
      <c r="AD139" s="20">
        <v>60545.7</v>
      </c>
      <c r="AE139" s="91">
        <f t="shared" si="196"/>
        <v>570.2600110209855</v>
      </c>
      <c r="AF139" s="20">
        <v>32494.67</v>
      </c>
      <c r="AG139" s="89">
        <f t="shared" si="197"/>
        <v>316.8719354465079</v>
      </c>
      <c r="AH139" s="20">
        <v>18056.06</v>
      </c>
      <c r="AI139" s="91">
        <f t="shared" si="198"/>
        <v>142.2800453474945</v>
      </c>
      <c r="AJ139" s="20">
        <v>8107.43</v>
      </c>
      <c r="AK139" s="89">
        <f t="shared" si="199"/>
        <v>1078.550319222494</v>
      </c>
      <c r="AL139" s="20">
        <v>61458.17</v>
      </c>
      <c r="AM139" s="91">
        <f t="shared" si="200"/>
        <v>1031.8899586186565</v>
      </c>
      <c r="AN139" s="20">
        <v>58799.36</v>
      </c>
      <c r="AO139" s="89">
        <f t="shared" si="201"/>
        <v>1450.9011586074248</v>
      </c>
      <c r="AP139" s="20">
        <v>82675.54</v>
      </c>
      <c r="AQ139" s="91">
        <f t="shared" si="202"/>
        <v>925.5198991965914</v>
      </c>
      <c r="AR139" s="20">
        <v>52738.16</v>
      </c>
      <c r="AS139" s="89">
        <f t="shared" si="203"/>
        <v>1435.1802843695048</v>
      </c>
      <c r="AT139" s="20">
        <v>81779.73</v>
      </c>
      <c r="AU139" s="91">
        <f t="shared" si="204"/>
        <v>990.6600657749264</v>
      </c>
      <c r="AV139" s="20">
        <v>56449.99</v>
      </c>
      <c r="AW139" s="89">
        <f t="shared" si="187"/>
        <v>1514.8007623433284</v>
      </c>
      <c r="AX139" s="20">
        <v>86316.68</v>
      </c>
      <c r="AY139" s="91">
        <v>1053.26</v>
      </c>
      <c r="AZ139" s="20">
        <v>60017.07</v>
      </c>
      <c r="BA139" s="89">
        <f t="shared" si="188"/>
        <v>15484.81753951234</v>
      </c>
      <c r="BB139" s="20">
        <f t="shared" si="189"/>
        <v>882358.97</v>
      </c>
      <c r="BC139" s="27">
        <f t="shared" si="190"/>
        <v>2.1246724652642963</v>
      </c>
      <c r="BD139" s="26">
        <f t="shared" si="191"/>
        <v>11600.711660343057</v>
      </c>
      <c r="BE139" s="20">
        <f t="shared" si="192"/>
        <v>661034.07</v>
      </c>
      <c r="BF139" s="94">
        <f t="shared" si="193"/>
        <v>3884.105879169283</v>
      </c>
      <c r="BG139" s="29">
        <f t="shared" si="194"/>
        <v>221324.90000000002</v>
      </c>
      <c r="BH139" s="30">
        <v>12</v>
      </c>
      <c r="BI139" s="30"/>
    </row>
    <row r="140" spans="1:61" ht="12.75">
      <c r="A140" s="15">
        <v>135</v>
      </c>
      <c r="B140" s="16" t="s">
        <v>159</v>
      </c>
      <c r="C140" s="88">
        <v>298</v>
      </c>
      <c r="D140" s="32"/>
      <c r="E140" s="89">
        <f t="shared" si="205"/>
        <v>1002.5253500215857</v>
      </c>
      <c r="F140" s="90">
        <v>57126.1</v>
      </c>
      <c r="G140" s="91">
        <f t="shared" si="206"/>
        <v>1387.850065459038</v>
      </c>
      <c r="H140" s="92">
        <v>79082.75</v>
      </c>
      <c r="I140" s="89">
        <f t="shared" si="207"/>
        <v>975.2419176514773</v>
      </c>
      <c r="J140" s="20">
        <v>55571.43</v>
      </c>
      <c r="K140" s="91">
        <f t="shared" si="208"/>
        <v>1149.324350411181</v>
      </c>
      <c r="L140" s="22">
        <v>65491.03</v>
      </c>
      <c r="M140" s="89">
        <f t="shared" si="209"/>
        <v>1002.7413823966082</v>
      </c>
      <c r="N140" s="20">
        <v>57138.41</v>
      </c>
      <c r="O140" s="91">
        <f t="shared" si="210"/>
        <v>1484.6615258800116</v>
      </c>
      <c r="P140" s="20">
        <v>84599.28</v>
      </c>
      <c r="Q140" s="89">
        <f t="shared" si="211"/>
        <v>981.0760202308792</v>
      </c>
      <c r="R140" s="20">
        <v>55903.87</v>
      </c>
      <c r="S140" s="91">
        <f t="shared" si="212"/>
        <v>1479.4800832540689</v>
      </c>
      <c r="T140" s="20">
        <v>84304.03</v>
      </c>
      <c r="U140" s="89">
        <f t="shared" si="213"/>
        <v>982.6437027703389</v>
      </c>
      <c r="V140" s="20">
        <v>55993.2</v>
      </c>
      <c r="W140" s="91">
        <f t="shared" si="214"/>
        <v>1386.9499598120115</v>
      </c>
      <c r="X140" s="20">
        <v>79031.46</v>
      </c>
      <c r="Y140" s="89">
        <f t="shared" si="215"/>
        <v>971.3235010231266</v>
      </c>
      <c r="Z140" s="20">
        <v>55348.15</v>
      </c>
      <c r="AA140" s="91">
        <f t="shared" si="216"/>
        <v>1105.9099157280696</v>
      </c>
      <c r="AB140" s="20">
        <v>63017.18</v>
      </c>
      <c r="AC140" s="89">
        <f t="shared" si="195"/>
        <v>898.2484003776618</v>
      </c>
      <c r="AD140" s="20">
        <v>51184.17</v>
      </c>
      <c r="AE140" s="91">
        <f t="shared" si="196"/>
        <v>879.7499921027969</v>
      </c>
      <c r="AF140" s="20">
        <v>50130.09</v>
      </c>
      <c r="AG140" s="89">
        <f t="shared" si="197"/>
        <v>118.4903355784789</v>
      </c>
      <c r="AH140" s="20">
        <v>6751.84</v>
      </c>
      <c r="AI140" s="91">
        <f t="shared" si="198"/>
        <v>227.53614286566685</v>
      </c>
      <c r="AJ140" s="20">
        <v>12965.51</v>
      </c>
      <c r="AK140" s="89">
        <f t="shared" si="199"/>
        <v>-52.98093088718933</v>
      </c>
      <c r="AL140" s="20">
        <v>-3018.97</v>
      </c>
      <c r="AM140" s="91">
        <f t="shared" si="200"/>
        <v>400.0752866684684</v>
      </c>
      <c r="AN140" s="20">
        <v>22797.17</v>
      </c>
      <c r="AO140" s="89">
        <f t="shared" si="201"/>
        <v>855.648781549326</v>
      </c>
      <c r="AP140" s="20">
        <v>48756.75</v>
      </c>
      <c r="AQ140" s="91">
        <f t="shared" si="202"/>
        <v>186.23008588646982</v>
      </c>
      <c r="AR140" s="20">
        <v>10611.8</v>
      </c>
      <c r="AS140" s="89">
        <f t="shared" si="203"/>
        <v>954.3057305614736</v>
      </c>
      <c r="AT140" s="20">
        <v>54378.44</v>
      </c>
      <c r="AU140" s="93">
        <f t="shared" si="204"/>
        <v>1841.1100308517398</v>
      </c>
      <c r="AV140" s="34">
        <v>104910.5</v>
      </c>
      <c r="AW140" s="89">
        <f t="shared" si="187"/>
        <v>1032.647563625132</v>
      </c>
      <c r="AX140" s="20">
        <v>58842.53</v>
      </c>
      <c r="AY140" s="93">
        <v>1302.67</v>
      </c>
      <c r="AZ140" s="34">
        <v>74229</v>
      </c>
      <c r="BA140" s="89">
        <f t="shared" si="188"/>
        <v>9721.9117548989</v>
      </c>
      <c r="BB140" s="20">
        <f t="shared" si="189"/>
        <v>553975.92</v>
      </c>
      <c r="BC140" s="27">
        <f t="shared" si="190"/>
        <v>3.5882403352683228</v>
      </c>
      <c r="BD140" s="26">
        <f t="shared" si="191"/>
        <v>12831.547438919522</v>
      </c>
      <c r="BE140" s="20">
        <f t="shared" si="192"/>
        <v>731169.8</v>
      </c>
      <c r="BF140" s="94">
        <f t="shared" si="193"/>
        <v>-3109.6356840206226</v>
      </c>
      <c r="BG140" s="29">
        <f t="shared" si="194"/>
        <v>-177193.88</v>
      </c>
      <c r="BH140" s="30">
        <v>12</v>
      </c>
      <c r="BI140" s="30"/>
    </row>
    <row r="141" spans="1:61" ht="12.75">
      <c r="A141" s="15">
        <v>136</v>
      </c>
      <c r="B141" s="16" t="s">
        <v>160</v>
      </c>
      <c r="C141" s="88">
        <v>328</v>
      </c>
      <c r="D141" s="32"/>
      <c r="E141" s="89">
        <f t="shared" si="205"/>
        <v>1014.7456574158247</v>
      </c>
      <c r="F141" s="90">
        <v>57822.44</v>
      </c>
      <c r="G141" s="91">
        <f t="shared" si="206"/>
        <v>1139.0999294516532</v>
      </c>
      <c r="H141" s="92">
        <v>64908.42</v>
      </c>
      <c r="I141" s="89">
        <f t="shared" si="207"/>
        <v>1015.8663582662657</v>
      </c>
      <c r="J141" s="20">
        <v>57886.3</v>
      </c>
      <c r="K141" s="91">
        <f t="shared" si="208"/>
        <v>976.391223926068</v>
      </c>
      <c r="L141" s="22">
        <v>55636.92</v>
      </c>
      <c r="M141" s="89">
        <f t="shared" si="209"/>
        <v>1015.987448712054</v>
      </c>
      <c r="N141" s="20">
        <v>57893.2</v>
      </c>
      <c r="O141" s="91">
        <f t="shared" si="210"/>
        <v>1326.850139166266</v>
      </c>
      <c r="P141" s="20">
        <v>75606.84</v>
      </c>
      <c r="Q141" s="89">
        <f t="shared" si="211"/>
        <v>1005.2855102119609</v>
      </c>
      <c r="R141" s="20">
        <v>57283.38</v>
      </c>
      <c r="S141" s="91">
        <f t="shared" si="212"/>
        <v>1284.6899558107623</v>
      </c>
      <c r="T141" s="20">
        <v>73204.46</v>
      </c>
      <c r="U141" s="89">
        <f t="shared" si="213"/>
        <v>972.0479377770602</v>
      </c>
      <c r="V141" s="20">
        <v>55389.43</v>
      </c>
      <c r="W141" s="91">
        <f t="shared" si="214"/>
        <v>1156.43007816476</v>
      </c>
      <c r="X141" s="20">
        <v>65895.93</v>
      </c>
      <c r="Y141" s="89">
        <f t="shared" si="215"/>
        <v>983.850746373429</v>
      </c>
      <c r="Z141" s="20">
        <v>56061.98</v>
      </c>
      <c r="AA141" s="91">
        <f t="shared" si="216"/>
        <v>1001.7600233055234</v>
      </c>
      <c r="AB141" s="20">
        <v>57082.49</v>
      </c>
      <c r="AC141" s="89">
        <f t="shared" si="195"/>
        <v>948.7352190684107</v>
      </c>
      <c r="AD141" s="20">
        <v>54061.02</v>
      </c>
      <c r="AE141" s="91">
        <f t="shared" si="196"/>
        <v>845.4499826261535</v>
      </c>
      <c r="AF141" s="20">
        <v>48175.6</v>
      </c>
      <c r="AG141" s="89">
        <f t="shared" si="197"/>
        <v>93.80139762943516</v>
      </c>
      <c r="AH141" s="20">
        <v>5345.01</v>
      </c>
      <c r="AI141" s="91">
        <f t="shared" si="198"/>
        <v>240.06040482817443</v>
      </c>
      <c r="AJ141" s="20">
        <v>13679.17</v>
      </c>
      <c r="AK141" s="89">
        <f t="shared" si="199"/>
        <v>447.99446142830567</v>
      </c>
      <c r="AL141" s="20">
        <v>25527.71</v>
      </c>
      <c r="AM141" s="91">
        <f t="shared" si="200"/>
        <v>483.73632467682893</v>
      </c>
      <c r="AN141" s="20">
        <v>27564.36</v>
      </c>
      <c r="AO141" s="89">
        <f t="shared" si="201"/>
        <v>878.3742993426017</v>
      </c>
      <c r="AP141" s="20">
        <v>50051.7</v>
      </c>
      <c r="AQ141" s="91">
        <f t="shared" si="202"/>
        <v>926.3480525497436</v>
      </c>
      <c r="AR141" s="20">
        <v>52785.35</v>
      </c>
      <c r="AS141" s="89">
        <f t="shared" si="203"/>
        <v>995.5228123870263</v>
      </c>
      <c r="AT141" s="20">
        <v>56727.08</v>
      </c>
      <c r="AU141" s="91">
        <f t="shared" si="204"/>
        <v>1297.5399335231002</v>
      </c>
      <c r="AV141" s="20">
        <v>73936.68</v>
      </c>
      <c r="AW141" s="89">
        <f t="shared" si="187"/>
        <v>949.3629589591137</v>
      </c>
      <c r="AX141" s="20">
        <v>54096.79</v>
      </c>
      <c r="AY141" s="91">
        <v>1231.01</v>
      </c>
      <c r="AZ141" s="20">
        <v>70145.66</v>
      </c>
      <c r="BA141" s="89">
        <f t="shared" si="188"/>
        <v>10321.57480757149</v>
      </c>
      <c r="BB141" s="20">
        <f t="shared" si="189"/>
        <v>588146.04</v>
      </c>
      <c r="BC141" s="27">
        <f t="shared" si="190"/>
        <v>3.0257535691130673</v>
      </c>
      <c r="BD141" s="26">
        <f t="shared" si="191"/>
        <v>11909.366048029033</v>
      </c>
      <c r="BE141" s="20">
        <f t="shared" si="192"/>
        <v>678621.88</v>
      </c>
      <c r="BF141" s="94">
        <f t="shared" si="193"/>
        <v>-1587.7912404575436</v>
      </c>
      <c r="BG141" s="29">
        <f t="shared" si="194"/>
        <v>-90475.83999999997</v>
      </c>
      <c r="BH141" s="30">
        <v>12</v>
      </c>
      <c r="BI141" s="30"/>
    </row>
    <row r="142" spans="1:61" ht="12.75">
      <c r="A142" s="15">
        <v>137</v>
      </c>
      <c r="B142" s="16" t="s">
        <v>161</v>
      </c>
      <c r="C142" s="88">
        <v>327</v>
      </c>
      <c r="D142" s="32"/>
      <c r="E142" s="89">
        <f t="shared" si="205"/>
        <v>1091.5180530060265</v>
      </c>
      <c r="F142" s="90">
        <v>62197.1</v>
      </c>
      <c r="G142" s="91">
        <f t="shared" si="206"/>
        <v>1255.419938156126</v>
      </c>
      <c r="H142" s="92">
        <v>71536.59</v>
      </c>
      <c r="I142" s="89">
        <f t="shared" si="207"/>
        <v>1118.1895398914048</v>
      </c>
      <c r="J142" s="20">
        <v>63716.9</v>
      </c>
      <c r="K142" s="91">
        <f t="shared" si="208"/>
        <v>1383.2033512219605</v>
      </c>
      <c r="L142" s="22">
        <v>78817.97</v>
      </c>
      <c r="M142" s="89">
        <f t="shared" si="209"/>
        <v>1091.246564716701</v>
      </c>
      <c r="N142" s="20">
        <v>62181.63</v>
      </c>
      <c r="O142" s="91">
        <f t="shared" si="210"/>
        <v>1399.402795960844</v>
      </c>
      <c r="P142" s="20">
        <v>79741.05</v>
      </c>
      <c r="Q142" s="89">
        <f t="shared" si="211"/>
        <v>1009.0810814605263</v>
      </c>
      <c r="R142" s="20">
        <v>57499.66</v>
      </c>
      <c r="S142" s="91">
        <f t="shared" si="212"/>
        <v>1364.9399286092853</v>
      </c>
      <c r="T142" s="20">
        <v>77777.28</v>
      </c>
      <c r="U142" s="89">
        <f t="shared" si="213"/>
        <v>1091.4408359101615</v>
      </c>
      <c r="V142" s="20">
        <v>62192.7</v>
      </c>
      <c r="W142" s="91">
        <f t="shared" si="214"/>
        <v>1183.8300381522652</v>
      </c>
      <c r="X142" s="20">
        <v>67457.24</v>
      </c>
      <c r="Y142" s="89">
        <f t="shared" si="215"/>
        <v>1064.0077076701145</v>
      </c>
      <c r="Z142" s="20">
        <v>60629.5</v>
      </c>
      <c r="AA142" s="91">
        <f t="shared" si="216"/>
        <v>1028.1000031588815</v>
      </c>
      <c r="AB142" s="20">
        <v>58583.4</v>
      </c>
      <c r="AC142" s="89">
        <f t="shared" si="195"/>
        <v>1012.6197303719409</v>
      </c>
      <c r="AD142" s="20">
        <v>57701.3</v>
      </c>
      <c r="AE142" s="91">
        <f t="shared" si="196"/>
        <v>921.8199718508588</v>
      </c>
      <c r="AF142" s="20">
        <v>52527.33</v>
      </c>
      <c r="AG142" s="89">
        <f t="shared" si="197"/>
        <v>239.75364236551064</v>
      </c>
      <c r="AH142" s="20">
        <v>13661.69</v>
      </c>
      <c r="AI142" s="91">
        <f t="shared" si="198"/>
        <v>272.8811804388037</v>
      </c>
      <c r="AJ142" s="20">
        <v>15549.37</v>
      </c>
      <c r="AK142" s="89">
        <f t="shared" si="199"/>
        <v>569.1221118173746</v>
      </c>
      <c r="AL142" s="20">
        <v>32429.83</v>
      </c>
      <c r="AM142" s="91">
        <f t="shared" si="200"/>
        <v>715.7503571290683</v>
      </c>
      <c r="AN142" s="20">
        <v>40785.03</v>
      </c>
      <c r="AO142" s="89">
        <f t="shared" si="201"/>
        <v>971.0076129036787</v>
      </c>
      <c r="AP142" s="20">
        <v>55330.15</v>
      </c>
      <c r="AQ142" s="91">
        <f t="shared" si="202"/>
        <v>1107.229977080562</v>
      </c>
      <c r="AR142" s="20">
        <v>63092.4</v>
      </c>
      <c r="AS142" s="89">
        <f t="shared" si="203"/>
        <v>1015.8035316291755</v>
      </c>
      <c r="AT142" s="20">
        <v>57882.72</v>
      </c>
      <c r="AU142" s="91">
        <f t="shared" si="204"/>
        <v>1237.2000379065744</v>
      </c>
      <c r="AV142" s="20">
        <v>70498.38</v>
      </c>
      <c r="AW142" s="89">
        <f t="shared" si="187"/>
        <v>1043.3568728480122</v>
      </c>
      <c r="AX142" s="20">
        <v>59452.77</v>
      </c>
      <c r="AY142" s="91">
        <v>1213.3</v>
      </c>
      <c r="AZ142" s="20">
        <v>69136.5</v>
      </c>
      <c r="BA142" s="89">
        <f t="shared" si="188"/>
        <v>11317.147284590626</v>
      </c>
      <c r="BB142" s="20">
        <f t="shared" si="189"/>
        <v>644875.95</v>
      </c>
      <c r="BC142" s="27">
        <f t="shared" si="190"/>
        <v>3.3341176298841053</v>
      </c>
      <c r="BD142" s="26">
        <f t="shared" si="191"/>
        <v>13083.077579665229</v>
      </c>
      <c r="BE142" s="20">
        <f t="shared" si="192"/>
        <v>745502.54</v>
      </c>
      <c r="BF142" s="94">
        <f t="shared" si="193"/>
        <v>-1765.9302950746023</v>
      </c>
      <c r="BG142" s="29">
        <f t="shared" si="194"/>
        <v>-100626.59000000008</v>
      </c>
      <c r="BH142" s="30">
        <v>12</v>
      </c>
      <c r="BI142" s="30"/>
    </row>
    <row r="143" spans="1:61" ht="12.75">
      <c r="A143" s="15">
        <v>138</v>
      </c>
      <c r="B143" s="16" t="s">
        <v>162</v>
      </c>
      <c r="C143" s="88">
        <v>318</v>
      </c>
      <c r="D143" s="32"/>
      <c r="E143" s="89">
        <f t="shared" si="205"/>
        <v>1053.9364924485192</v>
      </c>
      <c r="F143" s="90">
        <v>60055.62</v>
      </c>
      <c r="G143" s="91">
        <f t="shared" si="206"/>
        <v>1097.5699428944479</v>
      </c>
      <c r="H143" s="92">
        <v>62541.95</v>
      </c>
      <c r="I143" s="89">
        <f t="shared" si="207"/>
        <v>1041.468563867313</v>
      </c>
      <c r="J143" s="20">
        <v>59345.17</v>
      </c>
      <c r="K143" s="91">
        <f t="shared" si="208"/>
        <v>949.6170734018694</v>
      </c>
      <c r="L143" s="22">
        <v>54111.27</v>
      </c>
      <c r="M143" s="89">
        <f t="shared" si="209"/>
        <v>1009.7476053925612</v>
      </c>
      <c r="N143" s="20">
        <v>57537.64</v>
      </c>
      <c r="O143" s="91">
        <f t="shared" si="210"/>
        <v>1304.299763785884</v>
      </c>
      <c r="P143" s="20">
        <v>74321.87</v>
      </c>
      <c r="Q143" s="89">
        <f t="shared" si="211"/>
        <v>1032.8214775842282</v>
      </c>
      <c r="R143" s="20">
        <v>58852.44</v>
      </c>
      <c r="S143" s="91">
        <f t="shared" si="212"/>
        <v>1249.399988066449</v>
      </c>
      <c r="T143" s="20">
        <v>71193.56</v>
      </c>
      <c r="U143" s="89">
        <f t="shared" si="213"/>
        <v>986.1569051387978</v>
      </c>
      <c r="V143" s="20">
        <v>56193.39</v>
      </c>
      <c r="W143" s="91">
        <f t="shared" si="214"/>
        <v>1075.0299216246476</v>
      </c>
      <c r="X143" s="20">
        <v>61257.57</v>
      </c>
      <c r="Y143" s="89">
        <f t="shared" si="215"/>
        <v>1008.4024484839125</v>
      </c>
      <c r="Z143" s="20">
        <v>57460.99</v>
      </c>
      <c r="AA143" s="91">
        <f t="shared" si="216"/>
        <v>979.6799702363194</v>
      </c>
      <c r="AB143" s="20">
        <v>55824.32</v>
      </c>
      <c r="AC143" s="89">
        <f t="shared" si="195"/>
        <v>992.426231349439</v>
      </c>
      <c r="AD143" s="20">
        <v>56550.63</v>
      </c>
      <c r="AE143" s="91">
        <f t="shared" si="196"/>
        <v>841.499977185858</v>
      </c>
      <c r="AF143" s="20">
        <v>47950.52</v>
      </c>
      <c r="AG143" s="89">
        <f t="shared" si="197"/>
        <v>66.02588176658676</v>
      </c>
      <c r="AH143" s="20">
        <v>3762.3</v>
      </c>
      <c r="AI143" s="91">
        <f t="shared" si="198"/>
        <v>177.98487948868245</v>
      </c>
      <c r="AJ143" s="20">
        <v>10141.97</v>
      </c>
      <c r="AK143" s="89">
        <f t="shared" si="199"/>
        <v>517.0158400342564</v>
      </c>
      <c r="AL143" s="20">
        <v>29460.7</v>
      </c>
      <c r="AM143" s="91">
        <f t="shared" si="200"/>
        <v>539.7825987764601</v>
      </c>
      <c r="AN143" s="20">
        <v>30758</v>
      </c>
      <c r="AO143" s="89">
        <f t="shared" si="201"/>
        <v>908.3599790811868</v>
      </c>
      <c r="AP143" s="20">
        <v>51760.35</v>
      </c>
      <c r="AQ143" s="91">
        <f t="shared" si="202"/>
        <v>922.7799207471807</v>
      </c>
      <c r="AR143" s="20">
        <v>52582.03</v>
      </c>
      <c r="AS143" s="89">
        <f t="shared" si="203"/>
        <v>987.6066561136637</v>
      </c>
      <c r="AT143" s="20">
        <v>56276</v>
      </c>
      <c r="AU143" s="91">
        <f t="shared" si="204"/>
        <v>1149.3799818188838</v>
      </c>
      <c r="AV143" s="20">
        <v>65494.2</v>
      </c>
      <c r="AW143" s="89">
        <f t="shared" si="187"/>
        <v>992.8925173124238</v>
      </c>
      <c r="AX143" s="20">
        <v>56577.2</v>
      </c>
      <c r="AY143" s="91">
        <v>1079.38</v>
      </c>
      <c r="AZ143" s="20">
        <v>61505.45</v>
      </c>
      <c r="BA143" s="89">
        <f t="shared" si="188"/>
        <v>10596.860598572888</v>
      </c>
      <c r="BB143" s="20">
        <f t="shared" si="189"/>
        <v>603832.43</v>
      </c>
      <c r="BC143" s="27">
        <f t="shared" si="190"/>
        <v>2.9786174051432606</v>
      </c>
      <c r="BD143" s="26">
        <f t="shared" si="191"/>
        <v>11366.404018026682</v>
      </c>
      <c r="BE143" s="20">
        <f t="shared" si="192"/>
        <v>647682.71</v>
      </c>
      <c r="BF143" s="94">
        <f t="shared" si="193"/>
        <v>-769.5434194537938</v>
      </c>
      <c r="BG143" s="29">
        <f t="shared" si="194"/>
        <v>-43850.27999999991</v>
      </c>
      <c r="BH143" s="30">
        <v>12</v>
      </c>
      <c r="BI143" s="30"/>
    </row>
    <row r="144" spans="1:61" ht="12.75">
      <c r="A144" s="15">
        <v>139</v>
      </c>
      <c r="B144" s="16" t="s">
        <v>163</v>
      </c>
      <c r="C144" s="88">
        <v>312</v>
      </c>
      <c r="D144" s="32"/>
      <c r="E144" s="89">
        <f t="shared" si="205"/>
        <v>916.4526817146407</v>
      </c>
      <c r="F144" s="90">
        <v>52221.49</v>
      </c>
      <c r="G144" s="91">
        <f t="shared" si="206"/>
        <v>981.2899466851052</v>
      </c>
      <c r="H144" s="92">
        <v>55916.06</v>
      </c>
      <c r="I144" s="89">
        <f t="shared" si="207"/>
        <v>994.7169466956349</v>
      </c>
      <c r="J144" s="20">
        <v>56681.16</v>
      </c>
      <c r="K144" s="91">
        <f t="shared" si="208"/>
        <v>875.8682535949824</v>
      </c>
      <c r="L144" s="22">
        <v>49908.9</v>
      </c>
      <c r="M144" s="89">
        <f t="shared" si="209"/>
        <v>983.3797220886523</v>
      </c>
      <c r="N144" s="20">
        <v>56035.14</v>
      </c>
      <c r="O144" s="91">
        <f t="shared" si="210"/>
        <v>1121.4665281438765</v>
      </c>
      <c r="P144" s="20">
        <v>63903.63</v>
      </c>
      <c r="Q144" s="89">
        <f t="shared" si="211"/>
        <v>955.0136709358361</v>
      </c>
      <c r="R144" s="20">
        <v>54418.78</v>
      </c>
      <c r="S144" s="91">
        <f t="shared" si="212"/>
        <v>1058.189925976884</v>
      </c>
      <c r="T144" s="20">
        <v>60297.99</v>
      </c>
      <c r="U144" s="89">
        <f t="shared" si="213"/>
        <v>953.0388437090882</v>
      </c>
      <c r="V144" s="20">
        <v>54306.25</v>
      </c>
      <c r="W144" s="91">
        <f t="shared" si="214"/>
        <v>949.7199125340896</v>
      </c>
      <c r="X144" s="20">
        <v>54117.13</v>
      </c>
      <c r="Y144" s="89">
        <f t="shared" si="215"/>
        <v>985.5374134378807</v>
      </c>
      <c r="Z144" s="20">
        <v>56158.09</v>
      </c>
      <c r="AA144" s="91">
        <f t="shared" si="216"/>
        <v>876.129914253925</v>
      </c>
      <c r="AB144" s="20">
        <v>49923.81</v>
      </c>
      <c r="AC144" s="89">
        <f t="shared" si="195"/>
        <v>932.5382312371232</v>
      </c>
      <c r="AD144" s="20">
        <v>53138.08</v>
      </c>
      <c r="AE144" s="91">
        <f t="shared" si="196"/>
        <v>786.2799260119828</v>
      </c>
      <c r="AF144" s="20">
        <v>44803.96</v>
      </c>
      <c r="AG144" s="89">
        <f t="shared" si="197"/>
        <v>80.27875371607274</v>
      </c>
      <c r="AH144" s="20">
        <v>4574.46</v>
      </c>
      <c r="AI144" s="91">
        <f t="shared" si="198"/>
        <v>187.00787263391027</v>
      </c>
      <c r="AJ144" s="20">
        <v>10656.12</v>
      </c>
      <c r="AK144" s="89">
        <f t="shared" si="199"/>
        <v>456.03434054845195</v>
      </c>
      <c r="AL144" s="20">
        <v>25985.84</v>
      </c>
      <c r="AM144" s="91">
        <f t="shared" si="200"/>
        <v>485.4628287430111</v>
      </c>
      <c r="AN144" s="20">
        <v>27662.74</v>
      </c>
      <c r="AO144" s="89">
        <f t="shared" si="201"/>
        <v>839.5256764393091</v>
      </c>
      <c r="AP144" s="20">
        <v>47838.02</v>
      </c>
      <c r="AQ144" s="91">
        <f t="shared" si="202"/>
        <v>770.7599917167115</v>
      </c>
      <c r="AR144" s="20">
        <v>43919.6</v>
      </c>
      <c r="AS144" s="89">
        <f t="shared" si="203"/>
        <v>870.4083029437263</v>
      </c>
      <c r="AT144" s="20">
        <v>49597.78</v>
      </c>
      <c r="AU144" s="91">
        <f t="shared" si="204"/>
        <v>975.669946053329</v>
      </c>
      <c r="AV144" s="20">
        <v>55595.82</v>
      </c>
      <c r="AW144" s="89">
        <f t="shared" si="187"/>
        <v>860.1394821540763</v>
      </c>
      <c r="AX144" s="20">
        <v>49012.64</v>
      </c>
      <c r="AY144" s="91">
        <v>963.55</v>
      </c>
      <c r="AZ144" s="20">
        <v>54905.2</v>
      </c>
      <c r="BA144" s="89">
        <f t="shared" si="188"/>
        <v>9827.064065620494</v>
      </c>
      <c r="BB144" s="20">
        <f t="shared" si="189"/>
        <v>559967.7300000001</v>
      </c>
      <c r="BC144" s="27">
        <f t="shared" si="190"/>
        <v>2.6793255999860595</v>
      </c>
      <c r="BD144" s="26">
        <f t="shared" si="191"/>
        <v>10031.395046347807</v>
      </c>
      <c r="BE144" s="20">
        <f t="shared" si="192"/>
        <v>571610.96</v>
      </c>
      <c r="BF144" s="94">
        <f t="shared" si="193"/>
        <v>-204.33098072731264</v>
      </c>
      <c r="BG144" s="29">
        <f t="shared" si="194"/>
        <v>-11643.229999999865</v>
      </c>
      <c r="BH144" s="30">
        <v>12</v>
      </c>
      <c r="BI144" s="30"/>
    </row>
    <row r="145" spans="1:61" ht="12.75">
      <c r="A145" s="15">
        <v>140</v>
      </c>
      <c r="B145" s="16" t="s">
        <v>164</v>
      </c>
      <c r="C145" s="88">
        <v>172</v>
      </c>
      <c r="D145" s="32"/>
      <c r="E145" s="89">
        <f t="shared" si="205"/>
        <v>531.3975241391172</v>
      </c>
      <c r="F145" s="90">
        <v>30280.2</v>
      </c>
      <c r="G145" s="91">
        <f t="shared" si="206"/>
        <v>596.0900070548346</v>
      </c>
      <c r="H145" s="92">
        <v>33966.52</v>
      </c>
      <c r="I145" s="89">
        <f t="shared" si="207"/>
        <v>536.6897031002663</v>
      </c>
      <c r="J145" s="20">
        <v>30581.76</v>
      </c>
      <c r="K145" s="91">
        <f t="shared" si="208"/>
        <v>518.2318338007308</v>
      </c>
      <c r="L145" s="22">
        <v>29529.99</v>
      </c>
      <c r="M145" s="89">
        <f t="shared" si="209"/>
        <v>528.0362990547926</v>
      </c>
      <c r="N145" s="20">
        <v>30088.67</v>
      </c>
      <c r="O145" s="91">
        <f t="shared" si="210"/>
        <v>724.2507309300098</v>
      </c>
      <c r="P145" s="20">
        <v>41269.4</v>
      </c>
      <c r="Q145" s="89">
        <f t="shared" si="211"/>
        <v>501.994306994114</v>
      </c>
      <c r="R145" s="20">
        <v>28604.74</v>
      </c>
      <c r="S145" s="91">
        <f t="shared" si="212"/>
        <v>671.6299124989908</v>
      </c>
      <c r="T145" s="20">
        <v>38270.95</v>
      </c>
      <c r="U145" s="89">
        <f t="shared" si="213"/>
        <v>510.2272288539228</v>
      </c>
      <c r="V145" s="20">
        <v>29073.87</v>
      </c>
      <c r="W145" s="91">
        <f t="shared" si="214"/>
        <v>622.8199332423109</v>
      </c>
      <c r="X145" s="20">
        <v>35489.65</v>
      </c>
      <c r="Y145" s="89">
        <f t="shared" si="215"/>
        <v>506.646461526582</v>
      </c>
      <c r="Z145" s="20">
        <v>28869.83</v>
      </c>
      <c r="AA145" s="91">
        <f t="shared" si="216"/>
        <v>581.1599060759324</v>
      </c>
      <c r="AB145" s="20">
        <v>33115.77</v>
      </c>
      <c r="AC145" s="89">
        <f t="shared" si="195"/>
        <v>486.46314112126254</v>
      </c>
      <c r="AD145" s="20">
        <v>27719.74</v>
      </c>
      <c r="AE145" s="91">
        <f t="shared" si="196"/>
        <v>482.8899200101084</v>
      </c>
      <c r="AF145" s="20">
        <v>27516.13</v>
      </c>
      <c r="AG145" s="89">
        <f t="shared" si="197"/>
        <v>114.54594592697369</v>
      </c>
      <c r="AH145" s="20">
        <v>6527.08</v>
      </c>
      <c r="AI145" s="91">
        <f t="shared" si="198"/>
        <v>139.69608053041125</v>
      </c>
      <c r="AJ145" s="20">
        <v>7960.19</v>
      </c>
      <c r="AK145" s="89">
        <f t="shared" si="199"/>
        <v>276.1585196780749</v>
      </c>
      <c r="AL145" s="20">
        <v>15736.12</v>
      </c>
      <c r="AM145" s="91">
        <f t="shared" si="200"/>
        <v>380.27173398008506</v>
      </c>
      <c r="AN145" s="20">
        <v>21668.72</v>
      </c>
      <c r="AO145" s="89">
        <f t="shared" si="201"/>
        <v>398.27103902622224</v>
      </c>
      <c r="AP145" s="20">
        <v>22694.36</v>
      </c>
      <c r="AQ145" s="91">
        <f t="shared" si="202"/>
        <v>402.42005398176974</v>
      </c>
      <c r="AR145" s="20">
        <v>22930.78</v>
      </c>
      <c r="AS145" s="89">
        <f t="shared" si="203"/>
        <v>476.5419727564047</v>
      </c>
      <c r="AT145" s="20">
        <v>27154.41</v>
      </c>
      <c r="AU145" s="91">
        <f t="shared" si="204"/>
        <v>668.1700601240389</v>
      </c>
      <c r="AV145" s="20">
        <v>38073.8</v>
      </c>
      <c r="AW145" s="89">
        <f t="shared" si="187"/>
        <v>504.5361533952709</v>
      </c>
      <c r="AX145" s="20">
        <v>28749.58</v>
      </c>
      <c r="AY145" s="91">
        <v>674.76</v>
      </c>
      <c r="AZ145" s="20">
        <v>38449.31</v>
      </c>
      <c r="BA145" s="89">
        <f t="shared" si="188"/>
        <v>5371.508295573003</v>
      </c>
      <c r="BB145" s="20">
        <f t="shared" si="189"/>
        <v>306080.36</v>
      </c>
      <c r="BC145" s="27">
        <f t="shared" si="190"/>
        <v>3.1310029904211354</v>
      </c>
      <c r="BD145" s="26">
        <f t="shared" si="191"/>
        <v>6462.390172229223</v>
      </c>
      <c r="BE145" s="20">
        <f t="shared" si="192"/>
        <v>368241.20999999996</v>
      </c>
      <c r="BF145" s="94">
        <f t="shared" si="193"/>
        <v>-1090.88187665622</v>
      </c>
      <c r="BG145" s="29">
        <f t="shared" si="194"/>
        <v>-62160.84999999998</v>
      </c>
      <c r="BH145" s="30">
        <v>12</v>
      </c>
      <c r="BI145" s="30"/>
    </row>
    <row r="146" spans="1:61" ht="12.75">
      <c r="A146" s="15">
        <v>141</v>
      </c>
      <c r="B146" s="16" t="s">
        <v>165</v>
      </c>
      <c r="C146" s="88">
        <v>177</v>
      </c>
      <c r="D146" s="32"/>
      <c r="E146" s="89">
        <f t="shared" si="205"/>
        <v>566.8419260751604</v>
      </c>
      <c r="F146" s="90">
        <v>32299.9</v>
      </c>
      <c r="G146" s="91">
        <f t="shared" si="206"/>
        <v>578.7800400826926</v>
      </c>
      <c r="H146" s="92">
        <v>32980.16</v>
      </c>
      <c r="I146" s="89">
        <f t="shared" si="207"/>
        <v>531.4168284130834</v>
      </c>
      <c r="J146" s="20">
        <v>30281.3</v>
      </c>
      <c r="K146" s="91">
        <f t="shared" si="208"/>
        <v>490.8001095078815</v>
      </c>
      <c r="L146" s="22">
        <v>27966.87</v>
      </c>
      <c r="M146" s="89">
        <f t="shared" si="209"/>
        <v>558.5273997844942</v>
      </c>
      <c r="N146" s="20">
        <v>31826.12</v>
      </c>
      <c r="O146" s="91">
        <f t="shared" si="210"/>
        <v>691.347824408324</v>
      </c>
      <c r="P146" s="20">
        <v>39394.52</v>
      </c>
      <c r="Q146" s="89">
        <f t="shared" si="211"/>
        <v>527.8844972640579</v>
      </c>
      <c r="R146" s="20">
        <v>30080.02</v>
      </c>
      <c r="S146" s="91">
        <f t="shared" si="212"/>
        <v>630.9300097223344</v>
      </c>
      <c r="T146" s="20">
        <v>35951.78</v>
      </c>
      <c r="U146" s="89">
        <f t="shared" si="213"/>
        <v>542.8217934723475</v>
      </c>
      <c r="V146" s="20">
        <v>30931.18</v>
      </c>
      <c r="W146" s="91">
        <f t="shared" si="214"/>
        <v>541.6300177950308</v>
      </c>
      <c r="X146" s="20">
        <v>30863.27</v>
      </c>
      <c r="Y146" s="89">
        <f t="shared" si="215"/>
        <v>514.8974592065593</v>
      </c>
      <c r="Z146" s="20">
        <v>29339.99</v>
      </c>
      <c r="AA146" s="91">
        <f t="shared" si="216"/>
        <v>488.86002997427266</v>
      </c>
      <c r="AB146" s="20">
        <v>27856.32</v>
      </c>
      <c r="AC146" s="89">
        <f t="shared" si="195"/>
        <v>456.4128798115903</v>
      </c>
      <c r="AD146" s="20">
        <v>26007.41</v>
      </c>
      <c r="AE146" s="91">
        <f t="shared" si="196"/>
        <v>443.33002235785915</v>
      </c>
      <c r="AF146" s="20">
        <v>25261.92</v>
      </c>
      <c r="AG146" s="89">
        <f t="shared" si="197"/>
        <v>121.79259488050656</v>
      </c>
      <c r="AH146" s="20">
        <v>6940.01</v>
      </c>
      <c r="AI146" s="91">
        <f t="shared" si="198"/>
        <v>134.12995637234084</v>
      </c>
      <c r="AJ146" s="20">
        <v>7643.02</v>
      </c>
      <c r="AK146" s="89">
        <f t="shared" si="199"/>
        <v>320.4637588580294</v>
      </c>
      <c r="AL146" s="20">
        <v>18260.73</v>
      </c>
      <c r="AM146" s="91">
        <f t="shared" si="200"/>
        <v>373.95748145912233</v>
      </c>
      <c r="AN146" s="20">
        <v>21308.92</v>
      </c>
      <c r="AO146" s="89">
        <f t="shared" si="201"/>
        <v>458.2860963599159</v>
      </c>
      <c r="AP146" s="20">
        <v>26114.15</v>
      </c>
      <c r="AQ146" s="91">
        <f t="shared" si="202"/>
        <v>532.5399861711202</v>
      </c>
      <c r="AR146" s="20">
        <v>30345.3</v>
      </c>
      <c r="AS146" s="89">
        <f t="shared" si="203"/>
        <v>541.7618133382003</v>
      </c>
      <c r="AT146" s="20">
        <v>30870.78</v>
      </c>
      <c r="AU146" s="91">
        <f t="shared" si="204"/>
        <v>743.1199567584264</v>
      </c>
      <c r="AV146" s="20">
        <v>42344.61</v>
      </c>
      <c r="AW146" s="89">
        <f t="shared" si="187"/>
        <v>491.6552888445866</v>
      </c>
      <c r="AX146" s="20">
        <v>28015.6</v>
      </c>
      <c r="AY146" s="91">
        <v>719.24</v>
      </c>
      <c r="AZ146" s="20">
        <v>40983.88</v>
      </c>
      <c r="BA146" s="89">
        <f t="shared" si="188"/>
        <v>5632.762336308531</v>
      </c>
      <c r="BB146" s="20">
        <f t="shared" si="189"/>
        <v>320967.19</v>
      </c>
      <c r="BC146" s="27">
        <f t="shared" si="190"/>
        <v>2.9984300539592295</v>
      </c>
      <c r="BD146" s="26">
        <f t="shared" si="191"/>
        <v>6368.665434609404</v>
      </c>
      <c r="BE146" s="20">
        <f t="shared" si="192"/>
        <v>362900.56999999995</v>
      </c>
      <c r="BF146" s="94">
        <f t="shared" si="193"/>
        <v>-735.9030983008724</v>
      </c>
      <c r="BG146" s="29">
        <f t="shared" si="194"/>
        <v>-41933.37999999995</v>
      </c>
      <c r="BH146" s="30">
        <v>12</v>
      </c>
      <c r="BI146" s="30"/>
    </row>
    <row r="147" spans="1:61" ht="12.75">
      <c r="A147" s="15">
        <v>142</v>
      </c>
      <c r="B147" s="16" t="s">
        <v>166</v>
      </c>
      <c r="C147" s="88">
        <v>228</v>
      </c>
      <c r="D147" s="32"/>
      <c r="E147" s="89">
        <f t="shared" si="205"/>
        <v>676.6072563010906</v>
      </c>
      <c r="F147" s="90">
        <v>38554.57</v>
      </c>
      <c r="G147" s="91">
        <f t="shared" si="206"/>
        <v>746.6900189883859</v>
      </c>
      <c r="H147" s="92">
        <v>42548.04</v>
      </c>
      <c r="I147" s="89">
        <f t="shared" si="207"/>
        <v>689.0958931034604</v>
      </c>
      <c r="J147" s="20">
        <v>39266.2</v>
      </c>
      <c r="K147" s="91">
        <f t="shared" si="208"/>
        <v>636.8290448596229</v>
      </c>
      <c r="L147" s="22">
        <v>36287.92</v>
      </c>
      <c r="M147" s="89">
        <f t="shared" si="209"/>
        <v>690.6240896279891</v>
      </c>
      <c r="N147" s="20">
        <v>39353.28</v>
      </c>
      <c r="O147" s="91">
        <f t="shared" si="210"/>
        <v>878.91306407966</v>
      </c>
      <c r="P147" s="20">
        <v>50082.4</v>
      </c>
      <c r="Q147" s="89">
        <f t="shared" si="211"/>
        <v>707.2273446795666</v>
      </c>
      <c r="R147" s="20">
        <v>40299.37</v>
      </c>
      <c r="S147" s="91">
        <f t="shared" si="212"/>
        <v>890.5400282895362</v>
      </c>
      <c r="T147" s="20">
        <v>50744.93</v>
      </c>
      <c r="U147" s="89">
        <f t="shared" si="213"/>
        <v>714.618424701047</v>
      </c>
      <c r="V147" s="20">
        <v>40720.53</v>
      </c>
      <c r="W147" s="91">
        <f t="shared" si="214"/>
        <v>827.7899063216233</v>
      </c>
      <c r="X147" s="20">
        <v>47169.29</v>
      </c>
      <c r="Y147" s="89">
        <f t="shared" si="215"/>
        <v>707.416526564436</v>
      </c>
      <c r="Z147" s="20">
        <v>40310.15</v>
      </c>
      <c r="AA147" s="91">
        <f t="shared" si="216"/>
        <v>702.9900565439733</v>
      </c>
      <c r="AB147" s="20">
        <v>40057.92</v>
      </c>
      <c r="AC147" s="89">
        <f t="shared" si="195"/>
        <v>650.847808613918</v>
      </c>
      <c r="AD147" s="20">
        <v>37086.74</v>
      </c>
      <c r="AE147" s="91">
        <f t="shared" si="196"/>
        <v>609.1400472428232</v>
      </c>
      <c r="AF147" s="20">
        <v>34710.14</v>
      </c>
      <c r="AG147" s="89">
        <f t="shared" si="197"/>
        <v>143.96478198454957</v>
      </c>
      <c r="AH147" s="20">
        <v>8203.43</v>
      </c>
      <c r="AI147" s="91">
        <f t="shared" si="198"/>
        <v>169.20178582083528</v>
      </c>
      <c r="AJ147" s="20">
        <v>9641.49</v>
      </c>
      <c r="AK147" s="89">
        <f t="shared" si="199"/>
        <v>351.4830947208075</v>
      </c>
      <c r="AL147" s="20">
        <v>20028.28</v>
      </c>
      <c r="AM147" s="91">
        <f t="shared" si="200"/>
        <v>478.6443836847297</v>
      </c>
      <c r="AN147" s="20">
        <v>27274.21</v>
      </c>
      <c r="AO147" s="89">
        <f t="shared" si="201"/>
        <v>607.1557433724918</v>
      </c>
      <c r="AP147" s="20">
        <v>34597.07</v>
      </c>
      <c r="AQ147" s="91">
        <f t="shared" si="202"/>
        <v>666.5100680563404</v>
      </c>
      <c r="AR147" s="20">
        <v>37979.21</v>
      </c>
      <c r="AS147" s="89">
        <f t="shared" si="203"/>
        <v>653.5365429906182</v>
      </c>
      <c r="AT147" s="20">
        <v>37239.95</v>
      </c>
      <c r="AU147" s="91">
        <f t="shared" si="204"/>
        <v>777.919946930796</v>
      </c>
      <c r="AV147" s="20">
        <v>44327.59</v>
      </c>
      <c r="AW147" s="89">
        <f t="shared" si="187"/>
        <v>668.1351369374997</v>
      </c>
      <c r="AX147" s="20">
        <v>38071.81</v>
      </c>
      <c r="AY147" s="91">
        <v>325.89</v>
      </c>
      <c r="AZ147" s="20">
        <v>18569.93</v>
      </c>
      <c r="BA147" s="89">
        <f t="shared" si="188"/>
        <v>7260.712643597474</v>
      </c>
      <c r="BB147" s="20">
        <f t="shared" si="189"/>
        <v>413731.38</v>
      </c>
      <c r="BC147" s="27">
        <f t="shared" si="190"/>
        <v>2.818369280269856</v>
      </c>
      <c r="BD147" s="26">
        <f t="shared" si="191"/>
        <v>7711.058350818325</v>
      </c>
      <c r="BE147" s="20">
        <f t="shared" si="192"/>
        <v>439393.07</v>
      </c>
      <c r="BF147" s="94">
        <f t="shared" si="193"/>
        <v>-450.3457072208512</v>
      </c>
      <c r="BG147" s="29">
        <f t="shared" si="194"/>
        <v>-25661.690000000002</v>
      </c>
      <c r="BH147" s="30">
        <v>12</v>
      </c>
      <c r="BI147" s="30"/>
    </row>
    <row r="148" spans="1:61" ht="12.75">
      <c r="A148" s="15">
        <v>143</v>
      </c>
      <c r="B148" s="16" t="s">
        <v>167</v>
      </c>
      <c r="C148" s="88">
        <v>265</v>
      </c>
      <c r="D148" s="32"/>
      <c r="E148" s="89">
        <f t="shared" si="205"/>
        <v>855.9636167083758</v>
      </c>
      <c r="F148" s="90">
        <v>48774.69</v>
      </c>
      <c r="G148" s="91">
        <f t="shared" si="206"/>
        <v>784.8800151626298</v>
      </c>
      <c r="H148" s="92">
        <v>44724.19</v>
      </c>
      <c r="I148" s="89">
        <f t="shared" si="207"/>
        <v>862.8068063360137</v>
      </c>
      <c r="J148" s="20">
        <v>49164.63</v>
      </c>
      <c r="K148" s="91">
        <f t="shared" si="208"/>
        <v>691.3176395435769</v>
      </c>
      <c r="L148" s="22">
        <v>39392.8</v>
      </c>
      <c r="M148" s="89">
        <f t="shared" si="209"/>
        <v>845.7084844039016</v>
      </c>
      <c r="N148" s="20">
        <v>48190.33</v>
      </c>
      <c r="O148" s="91">
        <f t="shared" si="210"/>
        <v>919.8960377100217</v>
      </c>
      <c r="P148" s="20">
        <v>52417.7</v>
      </c>
      <c r="Q148" s="89">
        <f t="shared" si="211"/>
        <v>856.8286236754637</v>
      </c>
      <c r="R148" s="20">
        <v>48823.98</v>
      </c>
      <c r="S148" s="91">
        <f t="shared" si="212"/>
        <v>929.3200332735487</v>
      </c>
      <c r="T148" s="20">
        <v>52954.7</v>
      </c>
      <c r="U148" s="89">
        <f t="shared" si="213"/>
        <v>868.0679229654173</v>
      </c>
      <c r="V148" s="20">
        <v>49464.42</v>
      </c>
      <c r="W148" s="91">
        <f t="shared" si="214"/>
        <v>814.2000484361783</v>
      </c>
      <c r="X148" s="20">
        <v>46394.91</v>
      </c>
      <c r="Y148" s="89">
        <f t="shared" si="215"/>
        <v>860.4716911596956</v>
      </c>
      <c r="Z148" s="20">
        <v>49031.57</v>
      </c>
      <c r="AA148" s="91">
        <f t="shared" si="216"/>
        <v>715.8800467514417</v>
      </c>
      <c r="AB148" s="20">
        <v>40792.42</v>
      </c>
      <c r="AC148" s="89">
        <f t="shared" si="195"/>
        <v>830.5535763799924</v>
      </c>
      <c r="AD148" s="20">
        <v>47326.77</v>
      </c>
      <c r="AE148" s="91">
        <f t="shared" si="196"/>
        <v>859.0700253763456</v>
      </c>
      <c r="AF148" s="20">
        <v>48951.7</v>
      </c>
      <c r="AG148" s="89">
        <f t="shared" si="197"/>
        <v>35.53425455668613</v>
      </c>
      <c r="AH148" s="20">
        <v>2024.82</v>
      </c>
      <c r="AI148" s="91">
        <f t="shared" si="198"/>
        <v>177.81903822597235</v>
      </c>
      <c r="AJ148" s="20">
        <v>10132.52</v>
      </c>
      <c r="AK148" s="89">
        <f t="shared" si="199"/>
        <v>430.1645075128725</v>
      </c>
      <c r="AL148" s="20">
        <v>24511.72</v>
      </c>
      <c r="AM148" s="91">
        <f t="shared" si="200"/>
        <v>413.4106791243581</v>
      </c>
      <c r="AN148" s="20">
        <v>23557.05</v>
      </c>
      <c r="AO148" s="89">
        <f t="shared" si="201"/>
        <v>736.4820944084294</v>
      </c>
      <c r="AP148" s="20">
        <v>41966.37</v>
      </c>
      <c r="AQ148" s="91">
        <f t="shared" si="202"/>
        <v>716.0299181147797</v>
      </c>
      <c r="AR148" s="20">
        <v>40800.96</v>
      </c>
      <c r="AS148" s="89">
        <f t="shared" si="203"/>
        <v>815.908476682192</v>
      </c>
      <c r="AT148" s="20">
        <v>46492.26</v>
      </c>
      <c r="AU148" s="91">
        <f t="shared" si="204"/>
        <v>932.6400174089453</v>
      </c>
      <c r="AV148" s="20">
        <v>53143.88</v>
      </c>
      <c r="AW148" s="89">
        <f t="shared" si="187"/>
        <v>999.3748925102927</v>
      </c>
      <c r="AX148" s="20">
        <v>56946.58</v>
      </c>
      <c r="AY148" s="91">
        <v>923.62</v>
      </c>
      <c r="AZ148" s="20">
        <v>52629.9</v>
      </c>
      <c r="BA148" s="89">
        <f t="shared" si="188"/>
        <v>8997.864947299331</v>
      </c>
      <c r="BB148" s="20">
        <f t="shared" si="189"/>
        <v>512718.13999999996</v>
      </c>
      <c r="BC148" s="27">
        <f t="shared" si="190"/>
        <v>2.7918501569584273</v>
      </c>
      <c r="BD148" s="26">
        <f t="shared" si="191"/>
        <v>8878.083499127799</v>
      </c>
      <c r="BE148" s="20">
        <f t="shared" si="192"/>
        <v>505892.7300000001</v>
      </c>
      <c r="BF148" s="94">
        <f t="shared" si="193"/>
        <v>119.78144817153225</v>
      </c>
      <c r="BG148" s="29">
        <f t="shared" si="194"/>
        <v>6825.409999999858</v>
      </c>
      <c r="BH148" s="30">
        <v>12</v>
      </c>
      <c r="BI148" s="30"/>
    </row>
    <row r="149" spans="1:61" ht="12.75">
      <c r="A149" s="15">
        <v>144</v>
      </c>
      <c r="B149" s="16" t="s">
        <v>168</v>
      </c>
      <c r="C149" s="88">
        <v>280</v>
      </c>
      <c r="D149" s="32"/>
      <c r="E149" s="89">
        <f t="shared" si="205"/>
        <v>917.7859050721104</v>
      </c>
      <c r="F149" s="90">
        <v>52297.46</v>
      </c>
      <c r="G149" s="91">
        <f t="shared" si="206"/>
        <v>1210.1400086342753</v>
      </c>
      <c r="H149" s="92">
        <v>68956.44</v>
      </c>
      <c r="I149" s="89">
        <f t="shared" si="207"/>
        <v>856.5444998613604</v>
      </c>
      <c r="J149" s="20">
        <v>48807.79</v>
      </c>
      <c r="K149" s="91">
        <f t="shared" si="208"/>
        <v>713.2462418088456</v>
      </c>
      <c r="L149" s="22">
        <v>40642.34</v>
      </c>
      <c r="M149" s="89">
        <f t="shared" si="209"/>
        <v>853.0002351611557</v>
      </c>
      <c r="N149" s="20">
        <v>48605.83</v>
      </c>
      <c r="O149" s="91">
        <f t="shared" si="210"/>
        <v>1280.890874694203</v>
      </c>
      <c r="P149" s="20">
        <v>72987.98</v>
      </c>
      <c r="Q149" s="89">
        <f t="shared" si="211"/>
        <v>814.9904707083966</v>
      </c>
      <c r="R149" s="20">
        <v>46439.95</v>
      </c>
      <c r="S149" s="91">
        <f t="shared" si="212"/>
        <v>678.9999333125083</v>
      </c>
      <c r="T149" s="20">
        <v>38690.91</v>
      </c>
      <c r="U149" s="89">
        <f t="shared" si="213"/>
        <v>851.4137748279288</v>
      </c>
      <c r="V149" s="20">
        <v>48515.43</v>
      </c>
      <c r="W149" s="91">
        <f t="shared" si="214"/>
        <v>1749.000038608548</v>
      </c>
      <c r="X149" s="20">
        <v>99661.87</v>
      </c>
      <c r="Y149" s="89">
        <f t="shared" si="215"/>
        <v>862.2053904552649</v>
      </c>
      <c r="Z149" s="20">
        <v>49130.36</v>
      </c>
      <c r="AA149" s="91">
        <f t="shared" si="216"/>
        <v>795.00001754934</v>
      </c>
      <c r="AB149" s="20">
        <v>45300.85</v>
      </c>
      <c r="AC149" s="89">
        <f t="shared" si="195"/>
        <v>859.1449610580147</v>
      </c>
      <c r="AD149" s="20">
        <v>48955.97</v>
      </c>
      <c r="AE149" s="91">
        <f t="shared" si="196"/>
        <v>839.0000737072279</v>
      </c>
      <c r="AF149" s="20">
        <v>47808.07</v>
      </c>
      <c r="AG149" s="89">
        <f t="shared" si="197"/>
        <v>67.39630972479125</v>
      </c>
      <c r="AH149" s="20">
        <v>3840.39</v>
      </c>
      <c r="AI149" s="91">
        <f t="shared" si="198"/>
        <v>12.00006317762389</v>
      </c>
      <c r="AJ149" s="20">
        <v>683.79</v>
      </c>
      <c r="AK149" s="89">
        <f t="shared" si="199"/>
        <v>350.86290104629165</v>
      </c>
      <c r="AL149" s="20">
        <v>19992.94</v>
      </c>
      <c r="AM149" s="91">
        <f t="shared" si="200"/>
        <v>527.000010529604</v>
      </c>
      <c r="AN149" s="20">
        <v>30029.62</v>
      </c>
      <c r="AO149" s="89">
        <f t="shared" si="201"/>
        <v>767.0677860805655</v>
      </c>
      <c r="AP149" s="20">
        <v>43709.21</v>
      </c>
      <c r="AQ149" s="91">
        <f t="shared" si="202"/>
        <v>1109.000003509868</v>
      </c>
      <c r="AR149" s="20">
        <v>63193.26</v>
      </c>
      <c r="AS149" s="89">
        <f t="shared" si="203"/>
        <v>850.087571206447</v>
      </c>
      <c r="AT149" s="20">
        <v>48439.86</v>
      </c>
      <c r="AU149" s="91">
        <f t="shared" si="204"/>
        <v>1163.999985960528</v>
      </c>
      <c r="AV149" s="20">
        <v>66327.28</v>
      </c>
      <c r="AW149" s="89">
        <f t="shared" si="187"/>
        <v>909.5696550852723</v>
      </c>
      <c r="AX149" s="20">
        <v>51829.28</v>
      </c>
      <c r="AY149" s="91">
        <v>962</v>
      </c>
      <c r="AZ149" s="20">
        <v>54816.88</v>
      </c>
      <c r="BA149" s="89">
        <f t="shared" si="188"/>
        <v>8960.0694602876</v>
      </c>
      <c r="BB149" s="20">
        <f t="shared" si="189"/>
        <v>510564.47000000003</v>
      </c>
      <c r="BC149" s="27">
        <f t="shared" si="190"/>
        <v>3.285796801039456</v>
      </c>
      <c r="BD149" s="26">
        <f t="shared" si="191"/>
        <v>11040.277251492573</v>
      </c>
      <c r="BE149" s="20">
        <f t="shared" si="192"/>
        <v>629099.29</v>
      </c>
      <c r="BF149" s="94">
        <f t="shared" si="193"/>
        <v>-2080.2077912049735</v>
      </c>
      <c r="BG149" s="29">
        <f t="shared" si="194"/>
        <v>-118534.82</v>
      </c>
      <c r="BH149" s="30">
        <v>12</v>
      </c>
      <c r="BI149" s="30"/>
    </row>
    <row r="150" spans="1:61" ht="12.75">
      <c r="A150" s="15">
        <v>145</v>
      </c>
      <c r="B150" s="16" t="s">
        <v>169</v>
      </c>
      <c r="C150" s="88">
        <v>360</v>
      </c>
      <c r="D150" s="32"/>
      <c r="E150" s="89">
        <f t="shared" si="205"/>
        <v>1125.8464924134205</v>
      </c>
      <c r="F150" s="90">
        <v>64153.21</v>
      </c>
      <c r="G150" s="91">
        <f t="shared" si="206"/>
        <v>1237.9699274510288</v>
      </c>
      <c r="H150" s="92">
        <v>70542.25</v>
      </c>
      <c r="I150" s="89">
        <f t="shared" si="207"/>
        <v>1145.8253630080974</v>
      </c>
      <c r="J150" s="20">
        <v>65291.65</v>
      </c>
      <c r="K150" s="91">
        <f t="shared" si="208"/>
        <v>995.0682844818207</v>
      </c>
      <c r="L150" s="22">
        <v>56701.18</v>
      </c>
      <c r="M150" s="89">
        <f t="shared" si="209"/>
        <v>1192.5603083068047</v>
      </c>
      <c r="N150" s="20">
        <v>67954.71</v>
      </c>
      <c r="O150" s="91">
        <f t="shared" si="210"/>
        <v>1331.458244855411</v>
      </c>
      <c r="P150" s="20">
        <v>75869.42</v>
      </c>
      <c r="Q150" s="89">
        <f t="shared" si="211"/>
        <v>1203.7624029960234</v>
      </c>
      <c r="R150" s="20">
        <v>68593.03</v>
      </c>
      <c r="S150" s="91">
        <f t="shared" si="212"/>
        <v>1297.6599710084906</v>
      </c>
      <c r="T150" s="20">
        <v>73943.52</v>
      </c>
      <c r="U150" s="89">
        <f t="shared" si="213"/>
        <v>1226.877516136618</v>
      </c>
      <c r="V150" s="20">
        <v>69910.18</v>
      </c>
      <c r="W150" s="91">
        <f t="shared" si="214"/>
        <v>1157.7399609000709</v>
      </c>
      <c r="X150" s="20">
        <v>65970.57</v>
      </c>
      <c r="Y150" s="89">
        <f t="shared" si="215"/>
        <v>1189.766102396889</v>
      </c>
      <c r="Z150" s="20">
        <v>67795.49</v>
      </c>
      <c r="AA150" s="91">
        <f t="shared" si="216"/>
        <v>1024.8100283948322</v>
      </c>
      <c r="AB150" s="20">
        <v>58395.93</v>
      </c>
      <c r="AC150" s="89">
        <f t="shared" si="195"/>
        <v>1148.0864199697448</v>
      </c>
      <c r="AD150" s="20">
        <v>65420.49</v>
      </c>
      <c r="AE150" s="91">
        <f t="shared" si="196"/>
        <v>917.2999638483598</v>
      </c>
      <c r="AF150" s="20">
        <v>52269.77</v>
      </c>
      <c r="AG150" s="89">
        <f t="shared" si="197"/>
        <v>93.33669110704746</v>
      </c>
      <c r="AH150" s="20">
        <v>5318.53</v>
      </c>
      <c r="AI150" s="91">
        <f t="shared" si="198"/>
        <v>240.53002516575353</v>
      </c>
      <c r="AJ150" s="20">
        <v>13705.93</v>
      </c>
      <c r="AK150" s="89">
        <f t="shared" si="199"/>
        <v>489.623601756338</v>
      </c>
      <c r="AL150" s="20">
        <v>27899.83</v>
      </c>
      <c r="AM150" s="91">
        <f t="shared" si="200"/>
        <v>487.99326807318783</v>
      </c>
      <c r="AN150" s="20">
        <v>27806.93</v>
      </c>
      <c r="AO150" s="89">
        <f t="shared" si="201"/>
        <v>121.4354658121308</v>
      </c>
      <c r="AP150" s="20">
        <v>6919.66</v>
      </c>
      <c r="AQ150" s="91">
        <f t="shared" si="202"/>
        <v>757.0499208524769</v>
      </c>
      <c r="AR150" s="20">
        <v>43138.37</v>
      </c>
      <c r="AS150" s="89">
        <f t="shared" si="203"/>
        <v>1008.0774347076807</v>
      </c>
      <c r="AT150" s="20">
        <v>57442.47</v>
      </c>
      <c r="AU150" s="91">
        <f t="shared" si="204"/>
        <v>1155.5999943842114</v>
      </c>
      <c r="AV150" s="20">
        <v>65848.63</v>
      </c>
      <c r="AW150" s="89">
        <f t="shared" si="187"/>
        <v>1212.8399745885558</v>
      </c>
      <c r="AX150" s="20">
        <v>69110.29</v>
      </c>
      <c r="AY150" s="91">
        <v>1100</v>
      </c>
      <c r="AZ150" s="20">
        <v>62680.42</v>
      </c>
      <c r="BA150" s="89">
        <f t="shared" si="188"/>
        <v>11158.037773199349</v>
      </c>
      <c r="BB150" s="20">
        <f t="shared" si="189"/>
        <v>635809.5399999999</v>
      </c>
      <c r="BC150" s="27">
        <f t="shared" si="190"/>
        <v>2.7090693494017692</v>
      </c>
      <c r="BD150" s="26">
        <f t="shared" si="191"/>
        <v>11703.179589415642</v>
      </c>
      <c r="BE150" s="20">
        <f t="shared" si="192"/>
        <v>666872.92</v>
      </c>
      <c r="BF150" s="94">
        <f t="shared" si="193"/>
        <v>-545.1418162162936</v>
      </c>
      <c r="BG150" s="29">
        <f t="shared" si="194"/>
        <v>-31063.38000000012</v>
      </c>
      <c r="BH150" s="30">
        <v>12</v>
      </c>
      <c r="BI150" s="30"/>
    </row>
    <row r="151" spans="1:61" ht="12.75">
      <c r="A151" s="15">
        <v>146</v>
      </c>
      <c r="B151" s="16" t="s">
        <v>170</v>
      </c>
      <c r="C151" s="88">
        <v>295</v>
      </c>
      <c r="D151" s="18"/>
      <c r="E151" s="89">
        <f t="shared" si="205"/>
        <v>945.8355416252795</v>
      </c>
      <c r="F151" s="90">
        <v>53895.79</v>
      </c>
      <c r="G151" s="91">
        <f t="shared" si="206"/>
        <v>785.1199146400105</v>
      </c>
      <c r="H151" s="92">
        <v>44737.86</v>
      </c>
      <c r="I151" s="89">
        <f t="shared" si="207"/>
        <v>901.2116064314822</v>
      </c>
      <c r="J151" s="20">
        <v>51353.02</v>
      </c>
      <c r="K151" s="91">
        <f t="shared" si="208"/>
        <v>701.0118949426312</v>
      </c>
      <c r="L151" s="22">
        <v>39945.2</v>
      </c>
      <c r="M151" s="89">
        <f t="shared" si="209"/>
        <v>964.3760683160707</v>
      </c>
      <c r="N151" s="20">
        <v>54952.27</v>
      </c>
      <c r="O151" s="91">
        <f t="shared" si="210"/>
        <v>930.9773929402515</v>
      </c>
      <c r="P151" s="20">
        <v>53049.14</v>
      </c>
      <c r="Q151" s="89">
        <f t="shared" si="211"/>
        <v>920.6657517610763</v>
      </c>
      <c r="R151" s="20">
        <v>52461.56</v>
      </c>
      <c r="S151" s="93">
        <f t="shared" si="212"/>
        <v>1221.26997553622</v>
      </c>
      <c r="T151" s="34">
        <v>69590.65</v>
      </c>
      <c r="U151" s="89">
        <f t="shared" si="213"/>
        <v>947.6991060366221</v>
      </c>
      <c r="V151" s="20">
        <v>54001.98</v>
      </c>
      <c r="W151" s="93">
        <f t="shared" si="214"/>
        <v>1374.190010213716</v>
      </c>
      <c r="X151" s="34">
        <v>78304.37</v>
      </c>
      <c r="Y151" s="89">
        <f t="shared" si="215"/>
        <v>913.7346399401919</v>
      </c>
      <c r="Z151" s="20">
        <v>52066.61</v>
      </c>
      <c r="AA151" s="91">
        <f t="shared" si="216"/>
        <v>959.2198967396837</v>
      </c>
      <c r="AB151" s="20">
        <v>54658.46</v>
      </c>
      <c r="AC151" s="89">
        <f t="shared" si="195"/>
        <v>860.1026285401406</v>
      </c>
      <c r="AD151" s="20">
        <v>49010.54</v>
      </c>
      <c r="AE151" s="91">
        <f t="shared" si="196"/>
        <v>776.7499324350412</v>
      </c>
      <c r="AF151" s="20">
        <v>44260.92</v>
      </c>
      <c r="AG151" s="89">
        <f t="shared" si="197"/>
        <v>101.28233027155848</v>
      </c>
      <c r="AH151" s="20">
        <v>5771.29</v>
      </c>
      <c r="AI151" s="91">
        <f t="shared" si="198"/>
        <v>197.7199897511855</v>
      </c>
      <c r="AJ151" s="20">
        <v>11266.52</v>
      </c>
      <c r="AK151" s="89">
        <f t="shared" si="199"/>
        <v>175.18751469757225</v>
      </c>
      <c r="AL151" s="20">
        <v>9982.57</v>
      </c>
      <c r="AM151" s="91">
        <f t="shared" si="200"/>
        <v>303.8712089038331</v>
      </c>
      <c r="AN151" s="20">
        <v>17315.25</v>
      </c>
      <c r="AO151" s="89">
        <f t="shared" si="201"/>
        <v>786.0210732474352</v>
      </c>
      <c r="AP151" s="20">
        <v>44789.21</v>
      </c>
      <c r="AQ151" s="91">
        <f t="shared" si="202"/>
        <v>996.5399721316481</v>
      </c>
      <c r="AR151" s="20">
        <v>56785.04</v>
      </c>
      <c r="AS151" s="89">
        <f t="shared" si="203"/>
        <v>886.1609414869907</v>
      </c>
      <c r="AT151" s="20">
        <v>50495.4</v>
      </c>
      <c r="AU151" s="91">
        <f t="shared" si="204"/>
        <v>1022.149899442282</v>
      </c>
      <c r="AV151" s="20">
        <v>58244.35</v>
      </c>
      <c r="AW151" s="89">
        <f t="shared" si="187"/>
        <v>894.0181319780564</v>
      </c>
      <c r="AX151" s="20">
        <v>50943.12</v>
      </c>
      <c r="AY151" s="91">
        <v>1163.85</v>
      </c>
      <c r="AZ151" s="20">
        <v>66318.73</v>
      </c>
      <c r="BA151" s="89">
        <f t="shared" si="188"/>
        <v>9296.295334332479</v>
      </c>
      <c r="BB151" s="20">
        <f t="shared" si="189"/>
        <v>529723.3600000001</v>
      </c>
      <c r="BC151" s="27">
        <f t="shared" si="190"/>
        <v>2.9470819456713286</v>
      </c>
      <c r="BD151" s="26">
        <f t="shared" si="191"/>
        <v>10432.670087676503</v>
      </c>
      <c r="BE151" s="20">
        <f t="shared" si="192"/>
        <v>594476.49</v>
      </c>
      <c r="BF151" s="94">
        <f t="shared" si="193"/>
        <v>-1136.3747533440237</v>
      </c>
      <c r="BG151" s="29">
        <f t="shared" si="194"/>
        <v>-64753.12999999989</v>
      </c>
      <c r="BH151" s="30">
        <v>12</v>
      </c>
      <c r="BI151" s="30"/>
    </row>
    <row r="152" spans="1:61" ht="12.75">
      <c r="A152" s="15">
        <v>147</v>
      </c>
      <c r="B152" s="16" t="s">
        <v>171</v>
      </c>
      <c r="C152" s="88">
        <v>357</v>
      </c>
      <c r="D152" s="32"/>
      <c r="E152" s="89">
        <f t="shared" si="205"/>
        <v>1110.8291712148707</v>
      </c>
      <c r="F152" s="90">
        <v>63297.49</v>
      </c>
      <c r="G152" s="91">
        <f t="shared" si="206"/>
        <v>1224.730003404572</v>
      </c>
      <c r="H152" s="92">
        <v>69787.81</v>
      </c>
      <c r="I152" s="89">
        <f t="shared" si="207"/>
        <v>1061.9718087402734</v>
      </c>
      <c r="J152" s="20">
        <v>60513.49</v>
      </c>
      <c r="K152" s="91">
        <f t="shared" si="208"/>
        <v>918.8034158035317</v>
      </c>
      <c r="L152" s="22">
        <v>52355.44</v>
      </c>
      <c r="M152" s="89">
        <f t="shared" si="209"/>
        <v>1110.5638251945345</v>
      </c>
      <c r="N152" s="20">
        <v>63282.37</v>
      </c>
      <c r="O152" s="91">
        <f t="shared" si="210"/>
        <v>1326.3454201487482</v>
      </c>
      <c r="P152" s="20">
        <v>75578.08</v>
      </c>
      <c r="Q152" s="89">
        <f t="shared" si="211"/>
        <v>1100.728824088926</v>
      </c>
      <c r="R152" s="20">
        <v>62721.95</v>
      </c>
      <c r="S152" s="91">
        <f t="shared" si="212"/>
        <v>1256.0099469658949</v>
      </c>
      <c r="T152" s="20">
        <v>71570.21</v>
      </c>
      <c r="U152" s="89">
        <f t="shared" si="213"/>
        <v>1062.4321279276687</v>
      </c>
      <c r="V152" s="20">
        <v>60539.72</v>
      </c>
      <c r="W152" s="91">
        <f t="shared" si="214"/>
        <v>1155.1300230598329</v>
      </c>
      <c r="X152" s="20">
        <v>65821.85</v>
      </c>
      <c r="Y152" s="89">
        <f t="shared" si="215"/>
        <v>1072.2120241057735</v>
      </c>
      <c r="Z152" s="20">
        <v>61097</v>
      </c>
      <c r="AA152" s="91">
        <f t="shared" si="216"/>
        <v>973.9699414905006</v>
      </c>
      <c r="AB152" s="20">
        <v>55498.95</v>
      </c>
      <c r="AC152" s="89">
        <f t="shared" si="195"/>
        <v>986.3973310963775</v>
      </c>
      <c r="AD152" s="20">
        <v>56207.09</v>
      </c>
      <c r="AE152" s="91">
        <f t="shared" si="196"/>
        <v>960.9899231689897</v>
      </c>
      <c r="AF152" s="20">
        <v>54759.32</v>
      </c>
      <c r="AG152" s="89">
        <f t="shared" si="197"/>
        <v>119.65947260723524</v>
      </c>
      <c r="AH152" s="20">
        <v>6818.46</v>
      </c>
      <c r="AI152" s="91">
        <f t="shared" si="198"/>
        <v>264.15336719185996</v>
      </c>
      <c r="AJ152" s="20">
        <v>15052.04</v>
      </c>
      <c r="AK152" s="89">
        <f t="shared" si="199"/>
        <v>191.43469364117217</v>
      </c>
      <c r="AL152" s="20">
        <v>10908.37</v>
      </c>
      <c r="AM152" s="91">
        <f t="shared" si="200"/>
        <v>344.61094868222006</v>
      </c>
      <c r="AN152" s="20">
        <v>19636.69</v>
      </c>
      <c r="AO152" s="89">
        <f t="shared" si="201"/>
        <v>932.2914875171546</v>
      </c>
      <c r="AP152" s="20">
        <v>53124.02</v>
      </c>
      <c r="AQ152" s="91">
        <f t="shared" si="202"/>
        <v>975.1599622338205</v>
      </c>
      <c r="AR152" s="20">
        <v>55566.76</v>
      </c>
      <c r="AS152" s="89">
        <f t="shared" si="203"/>
        <v>1004.6707568328355</v>
      </c>
      <c r="AT152" s="20">
        <v>57248.35</v>
      </c>
      <c r="AU152" s="91">
        <f t="shared" si="204"/>
        <v>1232.5900017900328</v>
      </c>
      <c r="AV152" s="20">
        <v>70235.69</v>
      </c>
      <c r="AW152" s="89">
        <f t="shared" si="187"/>
        <v>1101.6833326898575</v>
      </c>
      <c r="AX152" s="20">
        <v>62776.34</v>
      </c>
      <c r="AY152" s="91">
        <v>1138.72</v>
      </c>
      <c r="AZ152" s="20">
        <v>64886.77</v>
      </c>
      <c r="BA152" s="89">
        <f t="shared" si="188"/>
        <v>10854.87485565668</v>
      </c>
      <c r="BB152" s="20">
        <f t="shared" si="189"/>
        <v>618534.65</v>
      </c>
      <c r="BC152" s="27">
        <f t="shared" si="190"/>
        <v>2.747715442096172</v>
      </c>
      <c r="BD152" s="26">
        <f t="shared" si="191"/>
        <v>11771.212953940001</v>
      </c>
      <c r="BE152" s="20">
        <f t="shared" si="192"/>
        <v>670749.6100000001</v>
      </c>
      <c r="BF152" s="94">
        <f t="shared" si="193"/>
        <v>-916.3380982833205</v>
      </c>
      <c r="BG152" s="29">
        <f t="shared" si="194"/>
        <v>-52214.96000000008</v>
      </c>
      <c r="BH152" s="30">
        <v>12</v>
      </c>
      <c r="BI152" s="30"/>
    </row>
    <row r="153" spans="1:61" ht="12.75">
      <c r="A153" s="15">
        <v>148</v>
      </c>
      <c r="B153" s="16" t="s">
        <v>172</v>
      </c>
      <c r="C153" s="88">
        <v>285</v>
      </c>
      <c r="D153" s="32"/>
      <c r="E153" s="89">
        <f t="shared" si="205"/>
        <v>909.3280006738948</v>
      </c>
      <c r="F153" s="90">
        <v>51815.51</v>
      </c>
      <c r="G153" s="91">
        <f t="shared" si="206"/>
        <v>976.6999168161287</v>
      </c>
      <c r="H153" s="92">
        <v>55654.51</v>
      </c>
      <c r="I153" s="89">
        <f t="shared" si="207"/>
        <v>889.97142967453</v>
      </c>
      <c r="J153" s="20">
        <v>50712.53</v>
      </c>
      <c r="K153" s="91">
        <f t="shared" si="208"/>
        <v>914.4497755439419</v>
      </c>
      <c r="L153" s="22">
        <v>52107.36</v>
      </c>
      <c r="M153" s="89">
        <f t="shared" si="209"/>
        <v>958.7406242651215</v>
      </c>
      <c r="N153" s="20">
        <v>54631.15</v>
      </c>
      <c r="O153" s="91">
        <f t="shared" si="210"/>
        <v>1221.947380059036</v>
      </c>
      <c r="P153" s="20">
        <v>69629.25</v>
      </c>
      <c r="Q153" s="89">
        <f t="shared" si="211"/>
        <v>898.9530063774301</v>
      </c>
      <c r="R153" s="20">
        <v>51224.32</v>
      </c>
      <c r="S153" s="91">
        <f t="shared" si="212"/>
        <v>1188.0899649364187</v>
      </c>
      <c r="T153" s="20">
        <v>67699.98</v>
      </c>
      <c r="U153" s="89">
        <f t="shared" si="213"/>
        <v>930.0318345027044</v>
      </c>
      <c r="V153" s="20">
        <v>52995.26</v>
      </c>
      <c r="W153" s="91">
        <f t="shared" si="214"/>
        <v>1028.0699937875338</v>
      </c>
      <c r="X153" s="20">
        <v>58581.69</v>
      </c>
      <c r="Y153" s="89">
        <f t="shared" si="215"/>
        <v>910.9149874873207</v>
      </c>
      <c r="Z153" s="20">
        <v>51905.94</v>
      </c>
      <c r="AA153" s="91">
        <f t="shared" si="216"/>
        <v>872.859945737441</v>
      </c>
      <c r="AB153" s="20">
        <v>49737.48</v>
      </c>
      <c r="AC153" s="89">
        <f t="shared" si="195"/>
        <v>847.672255546469</v>
      </c>
      <c r="AD153" s="20">
        <v>48302.23</v>
      </c>
      <c r="AE153" s="91">
        <f t="shared" si="196"/>
        <v>692.5099417010927</v>
      </c>
      <c r="AF153" s="20">
        <v>39460.74</v>
      </c>
      <c r="AG153" s="89">
        <f t="shared" si="197"/>
        <v>71.72853978961852</v>
      </c>
      <c r="AH153" s="20">
        <v>4087.25</v>
      </c>
      <c r="AI153" s="91">
        <f t="shared" si="198"/>
        <v>171.59990312764336</v>
      </c>
      <c r="AJ153" s="20">
        <v>9778.14</v>
      </c>
      <c r="AK153" s="89">
        <f t="shared" si="199"/>
        <v>174.60856197198422</v>
      </c>
      <c r="AL153" s="20">
        <v>9949.58</v>
      </c>
      <c r="AM153" s="91">
        <f t="shared" si="200"/>
        <v>295.2936180070268</v>
      </c>
      <c r="AN153" s="20">
        <v>16826.48</v>
      </c>
      <c r="AO153" s="89">
        <f t="shared" si="201"/>
        <v>712.4335318748663</v>
      </c>
      <c r="AP153" s="20">
        <v>40596.03</v>
      </c>
      <c r="AQ153" s="91">
        <f t="shared" si="202"/>
        <v>867.520032571575</v>
      </c>
      <c r="AR153" s="20">
        <v>49433.2</v>
      </c>
      <c r="AS153" s="89">
        <f t="shared" si="203"/>
        <v>823.1575825433207</v>
      </c>
      <c r="AT153" s="20">
        <v>46905.33</v>
      </c>
      <c r="AU153" s="91">
        <f t="shared" si="204"/>
        <v>988.6499643748399</v>
      </c>
      <c r="AV153" s="20">
        <v>56335.45</v>
      </c>
      <c r="AW153" s="89">
        <f t="shared" si="187"/>
        <v>881.8538069783197</v>
      </c>
      <c r="AX153" s="20">
        <v>50249.97</v>
      </c>
      <c r="AY153" s="91">
        <v>980.28</v>
      </c>
      <c r="AZ153" s="20">
        <v>55858.51</v>
      </c>
      <c r="BA153" s="89">
        <f t="shared" si="188"/>
        <v>9009.394161685581</v>
      </c>
      <c r="BB153" s="20">
        <f t="shared" si="189"/>
        <v>513375.1000000001</v>
      </c>
      <c r="BC153" s="27">
        <f t="shared" si="190"/>
        <v>2.9818627007785605</v>
      </c>
      <c r="BD153" s="26">
        <f t="shared" si="191"/>
        <v>10197.970436662677</v>
      </c>
      <c r="BE153" s="20">
        <f t="shared" si="192"/>
        <v>581102.7899999999</v>
      </c>
      <c r="BF153" s="94">
        <f t="shared" si="193"/>
        <v>-1188.5762749770965</v>
      </c>
      <c r="BG153" s="29">
        <f t="shared" si="194"/>
        <v>-67727.68999999983</v>
      </c>
      <c r="BH153" s="30">
        <v>12</v>
      </c>
      <c r="BI153" s="30"/>
    </row>
    <row r="154" spans="1:61" ht="12.75">
      <c r="A154" s="15">
        <v>149</v>
      </c>
      <c r="B154" s="16" t="s">
        <v>173</v>
      </c>
      <c r="C154" s="88">
        <v>192</v>
      </c>
      <c r="D154" s="32"/>
      <c r="E154" s="89">
        <f t="shared" si="205"/>
        <v>602.2728150194272</v>
      </c>
      <c r="F154" s="90">
        <v>34318.83</v>
      </c>
      <c r="G154" s="91">
        <f t="shared" si="206"/>
        <v>543.3300223578592</v>
      </c>
      <c r="H154" s="92">
        <v>30960.14</v>
      </c>
      <c r="I154" s="89">
        <f t="shared" si="207"/>
        <v>574.2691577369775</v>
      </c>
      <c r="J154" s="20">
        <v>32723.12</v>
      </c>
      <c r="K154" s="91">
        <f t="shared" si="208"/>
        <v>460.19985188357066</v>
      </c>
      <c r="L154" s="22">
        <v>26223.2</v>
      </c>
      <c r="M154" s="89">
        <f t="shared" si="209"/>
        <v>590.2931090761676</v>
      </c>
      <c r="N154" s="20">
        <v>33636.2</v>
      </c>
      <c r="O154" s="91">
        <f t="shared" si="210"/>
        <v>653.6748317895765</v>
      </c>
      <c r="P154" s="20">
        <v>37247.83</v>
      </c>
      <c r="Q154" s="89">
        <f t="shared" si="211"/>
        <v>621.5855126688685</v>
      </c>
      <c r="R154" s="20">
        <v>35419.31</v>
      </c>
      <c r="S154" s="91">
        <f t="shared" si="212"/>
        <v>650.6100150573338</v>
      </c>
      <c r="T154" s="20">
        <v>37073.19</v>
      </c>
      <c r="U154" s="89">
        <f t="shared" si="213"/>
        <v>578.2400468918364</v>
      </c>
      <c r="V154" s="20">
        <v>32949.39</v>
      </c>
      <c r="W154" s="91">
        <f t="shared" si="214"/>
        <v>560.1400086342753</v>
      </c>
      <c r="X154" s="20">
        <v>31918.01</v>
      </c>
      <c r="Y154" s="89">
        <f t="shared" si="215"/>
        <v>543.2707055887628</v>
      </c>
      <c r="Z154" s="20">
        <v>30956.76</v>
      </c>
      <c r="AA154" s="91">
        <f t="shared" si="216"/>
        <v>494.64990821695204</v>
      </c>
      <c r="AB154" s="20">
        <v>28186.24</v>
      </c>
      <c r="AC154" s="89">
        <f t="shared" si="195"/>
        <v>567.9882489619566</v>
      </c>
      <c r="AD154" s="20">
        <v>32365.22</v>
      </c>
      <c r="AE154" s="91">
        <f t="shared" si="196"/>
        <v>394.1490500542275</v>
      </c>
      <c r="AF154" s="20">
        <v>22459.48</v>
      </c>
      <c r="AG154" s="89">
        <f t="shared" si="197"/>
        <v>65.56398313859415</v>
      </c>
      <c r="AH154" s="20">
        <v>3735.98</v>
      </c>
      <c r="AI154" s="91">
        <f t="shared" si="198"/>
        <v>102.22999462990197</v>
      </c>
      <c r="AJ154" s="20">
        <v>5825.29</v>
      </c>
      <c r="AK154" s="89">
        <f t="shared" si="199"/>
        <v>119.5024060145098</v>
      </c>
      <c r="AL154" s="20">
        <v>6809.51</v>
      </c>
      <c r="AM154" s="91">
        <f t="shared" si="200"/>
        <v>161.87405891664417</v>
      </c>
      <c r="AN154" s="20">
        <v>9223.94</v>
      </c>
      <c r="AO154" s="89">
        <f t="shared" si="201"/>
        <v>482.30342106833365</v>
      </c>
      <c r="AP154" s="20">
        <v>27482.71</v>
      </c>
      <c r="AQ154" s="91">
        <f t="shared" si="202"/>
        <v>502.03993527803425</v>
      </c>
      <c r="AR154" s="20">
        <v>28607.34</v>
      </c>
      <c r="AS154" s="89">
        <f t="shared" si="203"/>
        <v>544.6664045965232</v>
      </c>
      <c r="AT154" s="20">
        <v>31036.29</v>
      </c>
      <c r="AU154" s="91">
        <f t="shared" si="204"/>
        <v>562.3900095117423</v>
      </c>
      <c r="AV154" s="20">
        <v>32046.22</v>
      </c>
      <c r="AW154" s="89">
        <f t="shared" si="187"/>
        <v>570.8049180270331</v>
      </c>
      <c r="AX154" s="20">
        <v>32525.72</v>
      </c>
      <c r="AY154" s="91">
        <v>571.68</v>
      </c>
      <c r="AZ154" s="20">
        <v>32575.58</v>
      </c>
      <c r="BA154" s="89">
        <f t="shared" si="188"/>
        <v>5860.7607287889905</v>
      </c>
      <c r="BB154" s="20">
        <f t="shared" si="189"/>
        <v>333959.04000000004</v>
      </c>
      <c r="BC154" s="27">
        <f t="shared" si="190"/>
        <v>2.4552811138585584</v>
      </c>
      <c r="BD154" s="26">
        <f t="shared" si="191"/>
        <v>5656.967686330118</v>
      </c>
      <c r="BE154" s="20">
        <f t="shared" si="192"/>
        <v>322346.46</v>
      </c>
      <c r="BF154" s="94">
        <f t="shared" si="193"/>
        <v>203.79304245887215</v>
      </c>
      <c r="BG154" s="29">
        <f t="shared" si="194"/>
        <v>11612.580000000016</v>
      </c>
      <c r="BH154" s="30">
        <v>12</v>
      </c>
      <c r="BI154" s="30"/>
    </row>
    <row r="155" spans="1:61" ht="12.75">
      <c r="A155" s="15">
        <v>150</v>
      </c>
      <c r="B155" s="16" t="s">
        <v>174</v>
      </c>
      <c r="C155" s="88">
        <v>319</v>
      </c>
      <c r="D155" s="32"/>
      <c r="E155" s="89">
        <f t="shared" si="205"/>
        <v>1002.2480704500706</v>
      </c>
      <c r="F155" s="90">
        <v>57110.3</v>
      </c>
      <c r="G155" s="91">
        <f t="shared" si="206"/>
        <v>1019.4699397355665</v>
      </c>
      <c r="H155" s="92">
        <v>58091.64</v>
      </c>
      <c r="I155" s="89">
        <f t="shared" si="207"/>
        <v>987.5975304568797</v>
      </c>
      <c r="J155" s="20">
        <v>56275.48</v>
      </c>
      <c r="K155" s="91">
        <f t="shared" si="208"/>
        <v>849.6147919876734</v>
      </c>
      <c r="L155" s="22">
        <v>48412.92</v>
      </c>
      <c r="M155" s="89">
        <f t="shared" si="209"/>
        <v>1050.2430583585754</v>
      </c>
      <c r="N155" s="20">
        <v>59845.16</v>
      </c>
      <c r="O155" s="91">
        <f t="shared" si="210"/>
        <v>1275.4470694357187</v>
      </c>
      <c r="P155" s="20">
        <v>72677.78</v>
      </c>
      <c r="Q155" s="89">
        <f t="shared" si="211"/>
        <v>1023.7295155329208</v>
      </c>
      <c r="R155" s="20">
        <v>58334.36</v>
      </c>
      <c r="S155" s="91">
        <f t="shared" si="212"/>
        <v>1282.9699450003686</v>
      </c>
      <c r="T155" s="20">
        <v>73106.45</v>
      </c>
      <c r="U155" s="89">
        <f t="shared" si="213"/>
        <v>1030.32613693399</v>
      </c>
      <c r="V155" s="20">
        <v>58710.25</v>
      </c>
      <c r="W155" s="91">
        <f t="shared" si="214"/>
        <v>1108.4099947000993</v>
      </c>
      <c r="X155" s="20">
        <v>63159.64</v>
      </c>
      <c r="Y155" s="89">
        <f t="shared" si="215"/>
        <v>1044.0939451267238</v>
      </c>
      <c r="Z155" s="20">
        <v>59494.77</v>
      </c>
      <c r="AA155" s="91">
        <f t="shared" si="216"/>
        <v>981.8099336283964</v>
      </c>
      <c r="AB155" s="20">
        <v>55945.69</v>
      </c>
      <c r="AC155" s="89">
        <f t="shared" si="195"/>
        <v>955.602977772006</v>
      </c>
      <c r="AD155" s="20">
        <v>54452.36</v>
      </c>
      <c r="AE155" s="91">
        <f t="shared" si="196"/>
        <v>787.5999873644753</v>
      </c>
      <c r="AF155" s="20">
        <v>44879.18</v>
      </c>
      <c r="AG155" s="89">
        <f t="shared" si="197"/>
        <v>-13.020908283639455</v>
      </c>
      <c r="AH155" s="20">
        <v>-741.96</v>
      </c>
      <c r="AI155" s="91">
        <f t="shared" si="198"/>
        <v>193.28579802113646</v>
      </c>
      <c r="AJ155" s="20">
        <v>11013.85</v>
      </c>
      <c r="AK155" s="89">
        <f t="shared" si="199"/>
        <v>178.1626543025717</v>
      </c>
      <c r="AL155" s="20">
        <v>10152.1</v>
      </c>
      <c r="AM155" s="91">
        <f t="shared" si="200"/>
        <v>318.66073966958106</v>
      </c>
      <c r="AN155" s="20">
        <v>18157.99</v>
      </c>
      <c r="AO155" s="89">
        <f t="shared" si="201"/>
        <v>795.0456458332602</v>
      </c>
      <c r="AP155" s="20">
        <v>45303.45</v>
      </c>
      <c r="AQ155" s="91">
        <f t="shared" si="202"/>
        <v>953.4100122494393</v>
      </c>
      <c r="AR155" s="20">
        <v>54327.4</v>
      </c>
      <c r="AS155" s="89">
        <f t="shared" si="203"/>
        <v>980.3177132508048</v>
      </c>
      <c r="AT155" s="20">
        <v>55860.66</v>
      </c>
      <c r="AU155" s="91">
        <f t="shared" si="204"/>
        <v>934.1299563723408</v>
      </c>
      <c r="AV155" s="20">
        <v>53228.78</v>
      </c>
      <c r="AW155" s="89">
        <f t="shared" si="187"/>
        <v>1025.1278469416766</v>
      </c>
      <c r="AX155" s="20">
        <v>58414.04</v>
      </c>
      <c r="AY155" s="91">
        <v>863.47</v>
      </c>
      <c r="AZ155" s="20">
        <v>49202.42</v>
      </c>
      <c r="BA155" s="89">
        <f t="shared" si="188"/>
        <v>10059.474186675841</v>
      </c>
      <c r="BB155" s="20">
        <f t="shared" si="189"/>
        <v>573210.9700000001</v>
      </c>
      <c r="BC155" s="27">
        <f t="shared" si="190"/>
        <v>2.760783220523719</v>
      </c>
      <c r="BD155" s="26">
        <f t="shared" si="191"/>
        <v>10568.278168164796</v>
      </c>
      <c r="BE155" s="20">
        <f t="shared" si="192"/>
        <v>602203.74</v>
      </c>
      <c r="BF155" s="94">
        <f t="shared" si="193"/>
        <v>-508.8039814889544</v>
      </c>
      <c r="BG155" s="29">
        <f t="shared" si="194"/>
        <v>-28992.769999999902</v>
      </c>
      <c r="BH155" s="30">
        <v>12</v>
      </c>
      <c r="BI155" s="30"/>
    </row>
    <row r="156" spans="1:61" ht="12.75">
      <c r="A156" s="15">
        <v>151</v>
      </c>
      <c r="B156" s="16" t="s">
        <v>175</v>
      </c>
      <c r="C156" s="88">
        <v>311</v>
      </c>
      <c r="D156" s="32"/>
      <c r="E156" s="89"/>
      <c r="F156" s="90"/>
      <c r="G156" s="91"/>
      <c r="H156" s="92"/>
      <c r="I156" s="89"/>
      <c r="J156" s="20"/>
      <c r="K156" s="91"/>
      <c r="L156" s="22"/>
      <c r="M156" s="89"/>
      <c r="N156" s="20"/>
      <c r="O156" s="91"/>
      <c r="P156" s="20"/>
      <c r="Q156" s="89"/>
      <c r="R156" s="20"/>
      <c r="S156" s="91"/>
      <c r="T156" s="20"/>
      <c r="U156" s="89"/>
      <c r="V156" s="20"/>
      <c r="W156" s="91"/>
      <c r="X156" s="20"/>
      <c r="Y156" s="89"/>
      <c r="Z156" s="20"/>
      <c r="AA156" s="91"/>
      <c r="AB156" s="20"/>
      <c r="AC156" s="89"/>
      <c r="AD156" s="20"/>
      <c r="AE156" s="91"/>
      <c r="AF156" s="20"/>
      <c r="AG156" s="89"/>
      <c r="AH156" s="20"/>
      <c r="AI156" s="91"/>
      <c r="AJ156" s="20"/>
      <c r="AK156" s="89"/>
      <c r="AL156" s="20"/>
      <c r="AM156" s="91"/>
      <c r="AN156" s="20"/>
      <c r="AO156" s="89">
        <f t="shared" si="201"/>
        <v>1075.5955368518592</v>
      </c>
      <c r="AP156" s="20">
        <v>61289.8</v>
      </c>
      <c r="AQ156" s="93">
        <f t="shared" si="202"/>
        <v>1393.960043662758</v>
      </c>
      <c r="AR156" s="34">
        <v>79430.91</v>
      </c>
      <c r="AS156" s="89">
        <f t="shared" si="203"/>
        <v>979.3691714254628</v>
      </c>
      <c r="AT156" s="20">
        <v>55806.61</v>
      </c>
      <c r="AU156" s="93">
        <f t="shared" si="204"/>
        <v>1096.359915903563</v>
      </c>
      <c r="AV156" s="34">
        <v>62473</v>
      </c>
      <c r="AW156" s="89">
        <f t="shared" si="187"/>
        <v>1015.7608867330501</v>
      </c>
      <c r="AX156" s="20">
        <v>57880.29</v>
      </c>
      <c r="AY156" s="93">
        <v>1370.08</v>
      </c>
      <c r="AZ156" s="34">
        <v>78070.17</v>
      </c>
      <c r="BA156" s="89">
        <f t="shared" si="188"/>
        <v>3070.725595010372</v>
      </c>
      <c r="BB156" s="20">
        <f t="shared" si="189"/>
        <v>174976.7</v>
      </c>
      <c r="BC156" s="27">
        <f t="shared" si="190"/>
        <v>4.137620535440859</v>
      </c>
      <c r="BD156" s="26">
        <f t="shared" si="191"/>
        <v>3860.399959566321</v>
      </c>
      <c r="BE156" s="20">
        <f t="shared" si="192"/>
        <v>219974.08000000002</v>
      </c>
      <c r="BF156" s="94">
        <f t="shared" si="193"/>
        <v>-789.6743645559486</v>
      </c>
      <c r="BG156" s="29">
        <f t="shared" si="194"/>
        <v>-44997.380000000005</v>
      </c>
      <c r="BH156" s="43">
        <v>3</v>
      </c>
      <c r="BI156" s="44">
        <v>40452</v>
      </c>
    </row>
    <row r="157" spans="1:61" ht="12.75">
      <c r="A157" s="15">
        <v>152</v>
      </c>
      <c r="B157" s="16" t="s">
        <v>176</v>
      </c>
      <c r="C157" s="88">
        <v>318</v>
      </c>
      <c r="D157" s="32"/>
      <c r="E157" s="89">
        <f aca="true" t="shared" si="217" ref="E157:E171">F157/1.18/48.29</f>
        <v>1026.3036527196211</v>
      </c>
      <c r="F157" s="90">
        <v>58481.04</v>
      </c>
      <c r="G157" s="91">
        <f aca="true" t="shared" si="218" ref="G157:G171">H157/1.18/48.29</f>
        <v>1146.0900070548348</v>
      </c>
      <c r="H157" s="92">
        <v>65306.73</v>
      </c>
      <c r="I157" s="89">
        <f aca="true" t="shared" si="219" ref="I157:I171">J157/1.18/48.29</f>
        <v>985.9326245739899</v>
      </c>
      <c r="J157" s="20">
        <v>56180.61</v>
      </c>
      <c r="K157" s="91">
        <f aca="true" t="shared" si="220" ref="K157:K171">L157/1.18/48.29</f>
        <v>1010.2303877351173</v>
      </c>
      <c r="L157" s="22">
        <v>57565.15</v>
      </c>
      <c r="M157" s="89">
        <f aca="true" t="shared" si="221" ref="M157:M171">N157/1.18/48.29</f>
        <v>1011.5966038517291</v>
      </c>
      <c r="N157" s="20">
        <v>57643</v>
      </c>
      <c r="O157" s="91">
        <f aca="true" t="shared" si="222" ref="O157:O171">P157/1.18/48.29</f>
        <v>1319.1981004594418</v>
      </c>
      <c r="P157" s="20">
        <v>75170.81</v>
      </c>
      <c r="Q157" s="89">
        <f aca="true" t="shared" si="223" ref="Q157:Q171">R157/1.18/48.29</f>
        <v>996.1347578717565</v>
      </c>
      <c r="R157" s="20">
        <v>56761.95</v>
      </c>
      <c r="S157" s="91">
        <f aca="true" t="shared" si="224" ref="S157:S171">T157/1.18/48.29</f>
        <v>1245.3499513883282</v>
      </c>
      <c r="T157" s="20">
        <v>70962.78</v>
      </c>
      <c r="U157" s="89">
        <f aca="true" t="shared" si="225" ref="U157:U171">V157/1.18/48.29</f>
        <v>1007.8673691082479</v>
      </c>
      <c r="V157" s="20">
        <v>57430.5</v>
      </c>
      <c r="W157" s="91">
        <f aca="true" t="shared" si="226" ref="W157:W171">X157/1.18/48.29</f>
        <v>1083.2900449614092</v>
      </c>
      <c r="X157" s="20">
        <v>61728.25</v>
      </c>
      <c r="Y157" s="89">
        <f aca="true" t="shared" si="227" ref="Y157:Y171">Z157/1.18/48.29</f>
        <v>1002.7857822267306</v>
      </c>
      <c r="Z157" s="20">
        <v>57140.94</v>
      </c>
      <c r="AA157" s="91">
        <f aca="true" t="shared" si="228" ref="AA157:AA171">AB157/1.18/48.29</f>
        <v>872.7399082520507</v>
      </c>
      <c r="AB157" s="20">
        <v>49730.64</v>
      </c>
      <c r="AC157" s="89">
        <f aca="true" t="shared" si="229" ref="AC157:AC171">AD157/1.18/48.29</f>
        <v>946.9767752034846</v>
      </c>
      <c r="AD157" s="20">
        <v>53960.82</v>
      </c>
      <c r="AE157" s="91">
        <f aca="true" t="shared" si="230" ref="AE157:AE171">AF157/1.18/48.29</f>
        <v>693.0699411395137</v>
      </c>
      <c r="AF157" s="20">
        <v>39492.65</v>
      </c>
      <c r="AG157" s="89">
        <f aca="true" t="shared" si="231" ref="AG157:AG171">AH157/1.18/48.29</f>
        <v>78.33779671546553</v>
      </c>
      <c r="AH157" s="20">
        <v>4463.86</v>
      </c>
      <c r="AI157" s="91">
        <f aca="true" t="shared" si="232" ref="AI157:AI171">AJ157/1.18/48.29</f>
        <v>179.28002077841856</v>
      </c>
      <c r="AJ157" s="20">
        <v>10215.77</v>
      </c>
      <c r="AK157" s="89">
        <f aca="true" t="shared" si="233" ref="AK157:AK171">AL157/1.18/48.29</f>
        <v>169.72966996711253</v>
      </c>
      <c r="AL157" s="20">
        <v>9671.57</v>
      </c>
      <c r="AM157" s="91">
        <f aca="true" t="shared" si="234" ref="AM157:AM171">AN157/1.18/48.29</f>
        <v>299.458251875147</v>
      </c>
      <c r="AN157" s="20">
        <v>17063.79</v>
      </c>
      <c r="AO157" s="89">
        <f t="shared" si="201"/>
        <v>842.1712394396847</v>
      </c>
      <c r="AP157" s="20">
        <v>47988.77</v>
      </c>
      <c r="AQ157" s="91">
        <f t="shared" si="202"/>
        <v>877.8599281881009</v>
      </c>
      <c r="AR157" s="20">
        <v>50022.39</v>
      </c>
      <c r="AS157" s="89">
        <f t="shared" si="203"/>
        <v>947.6645338368825</v>
      </c>
      <c r="AT157" s="20">
        <v>54000.01</v>
      </c>
      <c r="AU157" s="91">
        <f t="shared" si="204"/>
        <v>1015.5899561617489</v>
      </c>
      <c r="AV157" s="20">
        <v>57870.55</v>
      </c>
      <c r="AW157" s="89">
        <f t="shared" si="187"/>
        <v>972.1674487822513</v>
      </c>
      <c r="AX157" s="20">
        <v>55396.24</v>
      </c>
      <c r="AY157" s="91">
        <v>981.74</v>
      </c>
      <c r="AZ157" s="20">
        <v>55941.71</v>
      </c>
      <c r="BA157" s="89">
        <f t="shared" si="188"/>
        <v>9987.668254296956</v>
      </c>
      <c r="BB157" s="20">
        <f t="shared" si="189"/>
        <v>569119.3099999999</v>
      </c>
      <c r="BC157" s="27">
        <f t="shared" si="190"/>
        <v>2.810245413520469</v>
      </c>
      <c r="BD157" s="26">
        <f t="shared" si="191"/>
        <v>10723.89649799411</v>
      </c>
      <c r="BE157" s="20">
        <f t="shared" si="192"/>
        <v>611071.22</v>
      </c>
      <c r="BF157" s="94">
        <f t="shared" si="193"/>
        <v>-736.2282436971545</v>
      </c>
      <c r="BG157" s="29">
        <f t="shared" si="194"/>
        <v>-41951.91000000003</v>
      </c>
      <c r="BH157" s="30">
        <v>12</v>
      </c>
      <c r="BI157" s="30"/>
    </row>
    <row r="158" spans="1:61" ht="12.75">
      <c r="A158" s="15">
        <v>153</v>
      </c>
      <c r="B158" s="16" t="s">
        <v>177</v>
      </c>
      <c r="C158" s="88">
        <v>312</v>
      </c>
      <c r="D158" s="32"/>
      <c r="E158" s="89">
        <f t="shared" si="217"/>
        <v>948.0002527104957</v>
      </c>
      <c r="F158" s="90">
        <v>54019.14</v>
      </c>
      <c r="G158" s="91">
        <f t="shared" si="218"/>
        <v>1109.000003509868</v>
      </c>
      <c r="H158" s="92">
        <v>63193.26</v>
      </c>
      <c r="I158" s="89">
        <f t="shared" si="219"/>
        <v>963.1892064539453</v>
      </c>
      <c r="J158" s="20">
        <v>54884.64</v>
      </c>
      <c r="K158" s="91">
        <f t="shared" si="220"/>
        <v>943.5135884539384</v>
      </c>
      <c r="L158" s="22">
        <v>53763.48</v>
      </c>
      <c r="M158" s="89">
        <f t="shared" si="221"/>
        <v>1013.7076139566392</v>
      </c>
      <c r="N158" s="20">
        <v>57763.29</v>
      </c>
      <c r="O158" s="91">
        <f t="shared" si="222"/>
        <v>1239.5302392677013</v>
      </c>
      <c r="P158" s="20">
        <v>70631.16</v>
      </c>
      <c r="Q158" s="89">
        <f t="shared" si="223"/>
        <v>952.4793707508661</v>
      </c>
      <c r="R158" s="20">
        <v>54274.37</v>
      </c>
      <c r="S158" s="91">
        <f t="shared" si="224"/>
        <v>1117.6500731807478</v>
      </c>
      <c r="T158" s="20">
        <v>63686.16</v>
      </c>
      <c r="U158" s="89">
        <f t="shared" si="225"/>
        <v>970.744899284338</v>
      </c>
      <c r="V158" s="20">
        <v>55315.18</v>
      </c>
      <c r="W158" s="91">
        <f t="shared" si="226"/>
        <v>970.0799547929003</v>
      </c>
      <c r="X158" s="20">
        <v>55277.29</v>
      </c>
      <c r="Y158" s="89">
        <f t="shared" si="227"/>
        <v>911.5020129092946</v>
      </c>
      <c r="Z158" s="20">
        <v>51939.39</v>
      </c>
      <c r="AA158" s="91">
        <f t="shared" si="228"/>
        <v>855.2400574214404</v>
      </c>
      <c r="AB158" s="20">
        <v>48733.46</v>
      </c>
      <c r="AC158" s="89">
        <f t="shared" si="229"/>
        <v>874.7712443534999</v>
      </c>
      <c r="AD158" s="20">
        <v>49846.39</v>
      </c>
      <c r="AE158" s="91">
        <f t="shared" si="230"/>
        <v>705.3299100420834</v>
      </c>
      <c r="AF158" s="20">
        <v>40191.25</v>
      </c>
      <c r="AG158" s="89">
        <f t="shared" si="231"/>
        <v>128.44133782128455</v>
      </c>
      <c r="AH158" s="20">
        <v>7318.87</v>
      </c>
      <c r="AI158" s="91">
        <f t="shared" si="232"/>
        <v>184.79507635717823</v>
      </c>
      <c r="AJ158" s="20">
        <v>10530.03</v>
      </c>
      <c r="AK158" s="89">
        <f t="shared" si="233"/>
        <v>183.56714903952462</v>
      </c>
      <c r="AL158" s="20">
        <v>10460.06</v>
      </c>
      <c r="AM158" s="91">
        <f t="shared" si="234"/>
        <v>299.14482066329487</v>
      </c>
      <c r="AN158" s="20">
        <v>17045.93</v>
      </c>
      <c r="AO158" s="89">
        <f t="shared" si="201"/>
        <v>809.7058379634342</v>
      </c>
      <c r="AP158" s="20">
        <v>46138.82</v>
      </c>
      <c r="AQ158" s="91">
        <f t="shared" si="202"/>
        <v>851.8800607909138</v>
      </c>
      <c r="AR158" s="20">
        <v>48542</v>
      </c>
      <c r="AS158" s="89">
        <f t="shared" si="203"/>
        <v>936.7734134519202</v>
      </c>
      <c r="AT158" s="20">
        <v>53379.41</v>
      </c>
      <c r="AU158" s="91">
        <f t="shared" si="204"/>
        <v>978.1800281491413</v>
      </c>
      <c r="AV158" s="20">
        <v>55738.85</v>
      </c>
      <c r="AW158" s="89">
        <f t="shared" si="187"/>
        <v>1000.631074265297</v>
      </c>
      <c r="AX158" s="20">
        <v>57018.16</v>
      </c>
      <c r="AY158" s="91">
        <v>979.98</v>
      </c>
      <c r="AZ158" s="20">
        <v>55841.42</v>
      </c>
      <c r="BA158" s="89">
        <f t="shared" si="188"/>
        <v>9693.51341296054</v>
      </c>
      <c r="BB158" s="20">
        <f t="shared" si="189"/>
        <v>552357.72</v>
      </c>
      <c r="BC158" s="27">
        <f t="shared" si="190"/>
        <v>2.7335266593560914</v>
      </c>
      <c r="BD158" s="26">
        <f t="shared" si="191"/>
        <v>10234.323812629207</v>
      </c>
      <c r="BE158" s="20">
        <f t="shared" si="192"/>
        <v>583174.2900000002</v>
      </c>
      <c r="BF158" s="94">
        <f t="shared" si="193"/>
        <v>-540.8103996686677</v>
      </c>
      <c r="BG158" s="29">
        <f t="shared" si="194"/>
        <v>-30816.57000000018</v>
      </c>
      <c r="BH158" s="30">
        <v>12</v>
      </c>
      <c r="BI158" s="30"/>
    </row>
    <row r="159" spans="1:61" ht="12.75">
      <c r="A159" s="15">
        <v>154</v>
      </c>
      <c r="B159" s="16" t="s">
        <v>178</v>
      </c>
      <c r="C159" s="88">
        <v>190</v>
      </c>
      <c r="D159" s="32"/>
      <c r="E159" s="89">
        <f t="shared" si="217"/>
        <v>607.1822428758455</v>
      </c>
      <c r="F159" s="90">
        <v>34598.58</v>
      </c>
      <c r="G159" s="91">
        <f t="shared" si="218"/>
        <v>687.5599748693453</v>
      </c>
      <c r="H159" s="92">
        <v>39178.68</v>
      </c>
      <c r="I159" s="89">
        <f t="shared" si="219"/>
        <v>592.3674410605418</v>
      </c>
      <c r="J159" s="20">
        <v>33754.4</v>
      </c>
      <c r="K159" s="91">
        <f t="shared" si="220"/>
        <v>585.2067838728586</v>
      </c>
      <c r="L159" s="22">
        <v>33346.37</v>
      </c>
      <c r="M159" s="89">
        <f t="shared" si="221"/>
        <v>628.2849732021579</v>
      </c>
      <c r="N159" s="20">
        <v>35801.06</v>
      </c>
      <c r="O159" s="91">
        <f t="shared" si="222"/>
        <v>785.6153325073444</v>
      </c>
      <c r="P159" s="20">
        <v>44766.09</v>
      </c>
      <c r="Q159" s="89">
        <f t="shared" si="223"/>
        <v>612.4138766141006</v>
      </c>
      <c r="R159" s="20">
        <v>34896.69</v>
      </c>
      <c r="S159" s="91">
        <f t="shared" si="224"/>
        <v>748.2799891896066</v>
      </c>
      <c r="T159" s="20">
        <v>42638.64</v>
      </c>
      <c r="U159" s="89">
        <f t="shared" si="225"/>
        <v>640.3998090631811</v>
      </c>
      <c r="V159" s="20">
        <v>36491.39</v>
      </c>
      <c r="W159" s="91">
        <f t="shared" si="226"/>
        <v>664.539979151384</v>
      </c>
      <c r="X159" s="20">
        <v>37866.95</v>
      </c>
      <c r="Y159" s="89">
        <f t="shared" si="227"/>
        <v>591.1037130893507</v>
      </c>
      <c r="Z159" s="20">
        <v>33682.39</v>
      </c>
      <c r="AA159" s="91">
        <f t="shared" si="228"/>
        <v>571.1199286794824</v>
      </c>
      <c r="AB159" s="20">
        <v>32543.67</v>
      </c>
      <c r="AC159" s="89">
        <f t="shared" si="229"/>
        <v>593.1633036281506</v>
      </c>
      <c r="AD159" s="20">
        <v>33799.75</v>
      </c>
      <c r="AE159" s="91">
        <f t="shared" si="230"/>
        <v>522.3999775368449</v>
      </c>
      <c r="AF159" s="20">
        <v>29767.5</v>
      </c>
      <c r="AG159" s="89">
        <f t="shared" si="231"/>
        <v>58.79292129822998</v>
      </c>
      <c r="AH159" s="20">
        <v>3350.15</v>
      </c>
      <c r="AI159" s="91">
        <f t="shared" si="232"/>
        <v>129.1118981015124</v>
      </c>
      <c r="AJ159" s="20">
        <v>7357.08</v>
      </c>
      <c r="AK159" s="89">
        <f t="shared" si="233"/>
        <v>294.1660729139977</v>
      </c>
      <c r="AL159" s="20">
        <v>16762.23</v>
      </c>
      <c r="AM159" s="91">
        <f t="shared" si="234"/>
        <v>291.8922049341724</v>
      </c>
      <c r="AN159" s="20">
        <v>16632.66</v>
      </c>
      <c r="AO159" s="89">
        <f t="shared" si="201"/>
        <v>608.3382178996249</v>
      </c>
      <c r="AP159" s="20">
        <v>34664.45</v>
      </c>
      <c r="AQ159" s="91">
        <f t="shared" si="202"/>
        <v>584.7099620583269</v>
      </c>
      <c r="AR159" s="20">
        <v>33318.06</v>
      </c>
      <c r="AS159" s="89">
        <f t="shared" si="203"/>
        <v>609.2660515038029</v>
      </c>
      <c r="AT159" s="20">
        <v>34717.32</v>
      </c>
      <c r="AU159" s="91">
        <f t="shared" si="204"/>
        <v>681.6100466461456</v>
      </c>
      <c r="AV159" s="20">
        <v>38839.64</v>
      </c>
      <c r="AW159" s="89">
        <f t="shared" si="187"/>
        <v>589.8921066578686</v>
      </c>
      <c r="AX159" s="20">
        <v>33613.35</v>
      </c>
      <c r="AY159" s="91">
        <v>622.38</v>
      </c>
      <c r="AZ159" s="20">
        <v>35464.58</v>
      </c>
      <c r="BA159" s="89">
        <f t="shared" si="188"/>
        <v>6425.370729806853</v>
      </c>
      <c r="BB159" s="20">
        <f t="shared" si="189"/>
        <v>366131.76000000007</v>
      </c>
      <c r="BC159" s="27">
        <f t="shared" si="190"/>
        <v>3.01509915681887</v>
      </c>
      <c r="BD159" s="26">
        <f t="shared" si="191"/>
        <v>6874.426077547024</v>
      </c>
      <c r="BE159" s="20">
        <f t="shared" si="192"/>
        <v>391719.92</v>
      </c>
      <c r="BF159" s="94">
        <f t="shared" si="193"/>
        <v>-449.0553477401709</v>
      </c>
      <c r="BG159" s="29">
        <f t="shared" si="194"/>
        <v>-25588.159999999916</v>
      </c>
      <c r="BH159" s="30">
        <v>12</v>
      </c>
      <c r="BI159" s="30"/>
    </row>
    <row r="160" spans="1:61" ht="12.75">
      <c r="A160" s="15">
        <v>155</v>
      </c>
      <c r="B160" s="16" t="s">
        <v>179</v>
      </c>
      <c r="C160" s="88">
        <v>235</v>
      </c>
      <c r="D160" s="32"/>
      <c r="E160" s="89">
        <f t="shared" si="217"/>
        <v>713.2250071074826</v>
      </c>
      <c r="F160" s="90">
        <v>40641.13</v>
      </c>
      <c r="G160" s="91">
        <f t="shared" si="218"/>
        <v>904.7899168512273</v>
      </c>
      <c r="H160" s="92">
        <v>51556.92</v>
      </c>
      <c r="I160" s="89">
        <f t="shared" si="219"/>
        <v>761.3000200062477</v>
      </c>
      <c r="J160" s="20">
        <v>43380.55</v>
      </c>
      <c r="K160" s="91">
        <f t="shared" si="220"/>
        <v>567.3222515101207</v>
      </c>
      <c r="L160" s="22">
        <v>32327.27</v>
      </c>
      <c r="M160" s="89">
        <f t="shared" si="221"/>
        <v>695.8534419520482</v>
      </c>
      <c r="N160" s="20">
        <v>39651.26</v>
      </c>
      <c r="O160" s="91">
        <f t="shared" si="222"/>
        <v>950.4666369497844</v>
      </c>
      <c r="P160" s="20">
        <v>54159.68</v>
      </c>
      <c r="Q160" s="89">
        <f t="shared" si="223"/>
        <v>759.2116485498982</v>
      </c>
      <c r="R160" s="20">
        <v>43261.55</v>
      </c>
      <c r="S160" s="91">
        <f t="shared" si="224"/>
        <v>806.2000063177626</v>
      </c>
      <c r="T160" s="20">
        <v>45939.05</v>
      </c>
      <c r="U160" s="89">
        <f t="shared" si="225"/>
        <v>728.5329453759246</v>
      </c>
      <c r="V160" s="20">
        <v>41513.41</v>
      </c>
      <c r="W160" s="91">
        <f t="shared" si="226"/>
        <v>1116.9500300093714</v>
      </c>
      <c r="X160" s="20">
        <v>63646.27</v>
      </c>
      <c r="Y160" s="89">
        <f t="shared" si="227"/>
        <v>701.4892369897968</v>
      </c>
      <c r="Z160" s="20">
        <v>39972.4</v>
      </c>
      <c r="AA160" s="91">
        <f t="shared" si="228"/>
        <v>604.7298981085321</v>
      </c>
      <c r="AB160" s="20">
        <v>34458.84</v>
      </c>
      <c r="AC160" s="89">
        <f t="shared" si="229"/>
        <v>652.2508783444655</v>
      </c>
      <c r="AD160" s="20">
        <v>37166.69</v>
      </c>
      <c r="AE160" s="91">
        <f t="shared" si="230"/>
        <v>675.3400184619057</v>
      </c>
      <c r="AF160" s="20">
        <v>38482.36</v>
      </c>
      <c r="AG160" s="89">
        <f t="shared" si="231"/>
        <v>48.01429218247102</v>
      </c>
      <c r="AH160" s="20">
        <v>2735.96</v>
      </c>
      <c r="AI160" s="91">
        <f t="shared" si="232"/>
        <v>44.759942578559624</v>
      </c>
      <c r="AJ160" s="20">
        <v>2550.52</v>
      </c>
      <c r="AK160" s="89">
        <f t="shared" si="233"/>
        <v>278.11492009785513</v>
      </c>
      <c r="AL160" s="20">
        <v>15847.6</v>
      </c>
      <c r="AM160" s="91">
        <f t="shared" si="234"/>
        <v>438.6299581272748</v>
      </c>
      <c r="AN160" s="20">
        <v>24994.1</v>
      </c>
      <c r="AO160" s="89">
        <f t="shared" si="201"/>
        <v>690.6935850142676</v>
      </c>
      <c r="AP160" s="20">
        <v>39357.24</v>
      </c>
      <c r="AQ160" s="91">
        <f t="shared" si="202"/>
        <v>867.2999638483598</v>
      </c>
      <c r="AR160" s="20">
        <v>49420.66</v>
      </c>
      <c r="AS160" s="89">
        <f t="shared" si="203"/>
        <v>726.7604620390227</v>
      </c>
      <c r="AT160" s="20">
        <v>41412.41</v>
      </c>
      <c r="AU160" s="91">
        <f t="shared" si="204"/>
        <v>873.2698983191242</v>
      </c>
      <c r="AV160" s="20">
        <v>49760.84</v>
      </c>
      <c r="AW160" s="89">
        <f t="shared" si="187"/>
        <v>708.5298566920899</v>
      </c>
      <c r="AX160" s="20">
        <v>40373.59</v>
      </c>
      <c r="AY160" s="91">
        <v>759.89</v>
      </c>
      <c r="AZ160" s="20">
        <v>43300.2</v>
      </c>
      <c r="BA160" s="89">
        <f t="shared" si="188"/>
        <v>7463.97629435157</v>
      </c>
      <c r="BB160" s="20">
        <f t="shared" si="189"/>
        <v>425313.79</v>
      </c>
      <c r="BC160" s="27">
        <f t="shared" si="190"/>
        <v>3.0530668514475257</v>
      </c>
      <c r="BD160" s="26">
        <f t="shared" si="191"/>
        <v>8609.648521082023</v>
      </c>
      <c r="BE160" s="20">
        <f t="shared" si="192"/>
        <v>490596.7099999999</v>
      </c>
      <c r="BF160" s="94">
        <f t="shared" si="193"/>
        <v>-1145.672226730453</v>
      </c>
      <c r="BG160" s="29">
        <f t="shared" si="194"/>
        <v>-65282.919999999925</v>
      </c>
      <c r="BH160" s="30">
        <v>12</v>
      </c>
      <c r="BI160" s="30"/>
    </row>
    <row r="161" spans="1:61" ht="12.75">
      <c r="A161" s="15">
        <v>156</v>
      </c>
      <c r="B161" s="16" t="s">
        <v>180</v>
      </c>
      <c r="C161" s="88">
        <v>183</v>
      </c>
      <c r="D161" s="18"/>
      <c r="E161" s="89">
        <f t="shared" si="217"/>
        <v>539.5602486390487</v>
      </c>
      <c r="F161" s="90">
        <v>30745.33</v>
      </c>
      <c r="G161" s="91">
        <f t="shared" si="218"/>
        <v>693.3700348529892</v>
      </c>
      <c r="H161" s="92">
        <v>39509.75</v>
      </c>
      <c r="I161" s="89">
        <f t="shared" si="219"/>
        <v>541.0808989473906</v>
      </c>
      <c r="J161" s="20">
        <v>30831.98</v>
      </c>
      <c r="K161" s="91">
        <f t="shared" si="220"/>
        <v>577.2658830301392</v>
      </c>
      <c r="L161" s="22">
        <v>32893.88</v>
      </c>
      <c r="M161" s="89">
        <f t="shared" si="221"/>
        <v>490.33575397229316</v>
      </c>
      <c r="N161" s="20">
        <v>27940.41</v>
      </c>
      <c r="O161" s="91">
        <f t="shared" si="222"/>
        <v>717.2945235529692</v>
      </c>
      <c r="P161" s="20">
        <v>40873.02</v>
      </c>
      <c r="Q161" s="89">
        <f t="shared" si="223"/>
        <v>567.7274657700124</v>
      </c>
      <c r="R161" s="20">
        <v>32350.36</v>
      </c>
      <c r="S161" s="93">
        <f t="shared" si="224"/>
        <v>748.5700797792995</v>
      </c>
      <c r="T161" s="34">
        <v>42655.17</v>
      </c>
      <c r="U161" s="89">
        <f t="shared" si="225"/>
        <v>550.9213403483895</v>
      </c>
      <c r="V161" s="20">
        <v>31392.71</v>
      </c>
      <c r="W161" s="93">
        <f t="shared" si="226"/>
        <v>662.5500594922624</v>
      </c>
      <c r="X161" s="34">
        <v>37753.56</v>
      </c>
      <c r="Y161" s="89">
        <f t="shared" si="227"/>
        <v>543.3175623264809</v>
      </c>
      <c r="Z161" s="20">
        <v>30959.43</v>
      </c>
      <c r="AA161" s="91">
        <f t="shared" si="228"/>
        <v>570.9800604399269</v>
      </c>
      <c r="AB161" s="20">
        <v>32535.7</v>
      </c>
      <c r="AC161" s="89">
        <f t="shared" si="229"/>
        <v>500.1365338649614</v>
      </c>
      <c r="AD161" s="20">
        <v>28498.88</v>
      </c>
      <c r="AE161" s="91">
        <f t="shared" si="230"/>
        <v>422.0010810393421</v>
      </c>
      <c r="AF161" s="20">
        <v>24046.55</v>
      </c>
      <c r="AG161" s="89">
        <f t="shared" si="231"/>
        <v>42.45167789239447</v>
      </c>
      <c r="AH161" s="20">
        <v>2418.99</v>
      </c>
      <c r="AI161" s="91">
        <f t="shared" si="232"/>
        <v>114.2500640550909</v>
      </c>
      <c r="AJ161" s="20">
        <v>6510.22</v>
      </c>
      <c r="AK161" s="89">
        <f t="shared" si="233"/>
        <v>217.046902366002</v>
      </c>
      <c r="AL161" s="20">
        <v>12367.81</v>
      </c>
      <c r="AM161" s="91">
        <f t="shared" si="234"/>
        <v>271.98546212676945</v>
      </c>
      <c r="AN161" s="20">
        <v>15498.33</v>
      </c>
      <c r="AO161" s="89">
        <f t="shared" si="201"/>
        <v>542.3149685340335</v>
      </c>
      <c r="AP161" s="20">
        <v>30902.3</v>
      </c>
      <c r="AQ161" s="91">
        <f t="shared" si="202"/>
        <v>609.8099055494523</v>
      </c>
      <c r="AR161" s="20">
        <v>34748.31</v>
      </c>
      <c r="AS161" s="89">
        <f t="shared" si="203"/>
        <v>508.7090354531766</v>
      </c>
      <c r="AT161" s="20">
        <v>28987.36</v>
      </c>
      <c r="AU161" s="91">
        <f t="shared" si="204"/>
        <v>741.8499110248463</v>
      </c>
      <c r="AV161" s="20">
        <v>42272.24</v>
      </c>
      <c r="AW161" s="89">
        <f t="shared" si="187"/>
        <v>518.5057789976519</v>
      </c>
      <c r="AX161" s="20">
        <v>29545.6</v>
      </c>
      <c r="AY161" s="91">
        <v>711.64</v>
      </c>
      <c r="AZ161" s="20">
        <v>40550.81</v>
      </c>
      <c r="BA161" s="89">
        <f t="shared" si="188"/>
        <v>5562.108167111835</v>
      </c>
      <c r="BB161" s="20">
        <f t="shared" si="189"/>
        <v>316941.16000000003</v>
      </c>
      <c r="BC161" s="27">
        <f t="shared" si="190"/>
        <v>3.1154676980615155</v>
      </c>
      <c r="BD161" s="26">
        <f t="shared" si="191"/>
        <v>6841.567064943088</v>
      </c>
      <c r="BE161" s="20">
        <f t="shared" si="192"/>
        <v>389847.54</v>
      </c>
      <c r="BF161" s="94">
        <f t="shared" si="193"/>
        <v>-1279.4588978312522</v>
      </c>
      <c r="BG161" s="29">
        <f t="shared" si="194"/>
        <v>-72906.37999999995</v>
      </c>
      <c r="BH161" s="30">
        <v>12</v>
      </c>
      <c r="BI161" s="30"/>
    </row>
    <row r="162" spans="1:61" ht="12.75">
      <c r="A162" s="15">
        <v>157</v>
      </c>
      <c r="B162" s="16" t="s">
        <v>181</v>
      </c>
      <c r="C162" s="88">
        <v>194</v>
      </c>
      <c r="D162" s="18"/>
      <c r="E162" s="89">
        <f t="shared" si="217"/>
        <v>638.7022614079485</v>
      </c>
      <c r="F162" s="90">
        <v>36394.66</v>
      </c>
      <c r="G162" s="91">
        <f t="shared" si="218"/>
        <v>640.560034537101</v>
      </c>
      <c r="H162" s="92">
        <v>36500.52</v>
      </c>
      <c r="I162" s="89">
        <f t="shared" si="219"/>
        <v>608.284341425919</v>
      </c>
      <c r="J162" s="20">
        <v>34661.38</v>
      </c>
      <c r="K162" s="91">
        <f t="shared" si="220"/>
        <v>543.5307868071083</v>
      </c>
      <c r="L162" s="22">
        <v>30971.58</v>
      </c>
      <c r="M162" s="89">
        <f t="shared" si="221"/>
        <v>612.0016426182211</v>
      </c>
      <c r="N162" s="20">
        <v>34873.2</v>
      </c>
      <c r="O162" s="91">
        <f t="shared" si="222"/>
        <v>754.4040068653019</v>
      </c>
      <c r="P162" s="20">
        <v>42987.6</v>
      </c>
      <c r="Q162" s="89">
        <f t="shared" si="223"/>
        <v>602.6392452379866</v>
      </c>
      <c r="R162" s="20">
        <v>34339.71</v>
      </c>
      <c r="S162" s="91">
        <f t="shared" si="224"/>
        <v>732.2000554559145</v>
      </c>
      <c r="T162" s="20">
        <v>41722.37</v>
      </c>
      <c r="U162" s="89">
        <f t="shared" si="225"/>
        <v>602.4639273316931</v>
      </c>
      <c r="V162" s="20">
        <v>34329.72</v>
      </c>
      <c r="W162" s="91">
        <f t="shared" si="226"/>
        <v>644.4100087395714</v>
      </c>
      <c r="X162" s="20">
        <v>36719.9</v>
      </c>
      <c r="Y162" s="89">
        <f t="shared" si="227"/>
        <v>597.6585670612928</v>
      </c>
      <c r="Z162" s="20">
        <v>34055.9</v>
      </c>
      <c r="AA162" s="91">
        <f t="shared" si="228"/>
        <v>586.2199072692877</v>
      </c>
      <c r="AB162" s="20">
        <v>33404.1</v>
      </c>
      <c r="AC162" s="89">
        <f t="shared" si="229"/>
        <v>567.0832294997386</v>
      </c>
      <c r="AD162" s="20">
        <v>32313.65</v>
      </c>
      <c r="AE162" s="91">
        <f t="shared" si="230"/>
        <v>471.8999968411189</v>
      </c>
      <c r="AF162" s="20">
        <v>26889.9</v>
      </c>
      <c r="AG162" s="89">
        <f t="shared" si="231"/>
        <v>45.84133290746935</v>
      </c>
      <c r="AH162" s="20">
        <v>2612.14</v>
      </c>
      <c r="AI162" s="91">
        <f t="shared" si="232"/>
        <v>124.02785431239933</v>
      </c>
      <c r="AJ162" s="20">
        <v>7067.38</v>
      </c>
      <c r="AK162" s="89">
        <f t="shared" si="233"/>
        <v>202.67697631892065</v>
      </c>
      <c r="AL162" s="20">
        <v>11548.98</v>
      </c>
      <c r="AM162" s="91">
        <f t="shared" si="234"/>
        <v>249.2839869292516</v>
      </c>
      <c r="AN162" s="20">
        <v>14204.75</v>
      </c>
      <c r="AO162" s="89">
        <f t="shared" si="201"/>
        <v>553.989140468427</v>
      </c>
      <c r="AP162" s="20">
        <v>31567.52</v>
      </c>
      <c r="AQ162" s="91">
        <f t="shared" si="202"/>
        <v>576.9299886631264</v>
      </c>
      <c r="AR162" s="20">
        <v>32874.74</v>
      </c>
      <c r="AS162" s="89">
        <f t="shared" si="203"/>
        <v>578.2300437680539</v>
      </c>
      <c r="AT162" s="20">
        <v>32948.82</v>
      </c>
      <c r="AU162" s="91">
        <f t="shared" si="204"/>
        <v>690.00003509868</v>
      </c>
      <c r="AV162" s="20">
        <v>39317.72</v>
      </c>
      <c r="AW162" s="89">
        <f t="shared" si="187"/>
        <v>593.8382512433708</v>
      </c>
      <c r="AX162" s="20">
        <v>33838.21</v>
      </c>
      <c r="AY162" s="91">
        <v>654.11</v>
      </c>
      <c r="AZ162" s="20">
        <v>37272.63</v>
      </c>
      <c r="BA162" s="89">
        <f t="shared" si="188"/>
        <v>6203.408959289042</v>
      </c>
      <c r="BB162" s="20">
        <f t="shared" si="189"/>
        <v>353483.89</v>
      </c>
      <c r="BC162" s="27">
        <f t="shared" si="190"/>
        <v>2.8640793219582736</v>
      </c>
      <c r="BD162" s="26">
        <f t="shared" si="191"/>
        <v>6667.576661518861</v>
      </c>
      <c r="BE162" s="20">
        <f t="shared" si="192"/>
        <v>379933.18999999994</v>
      </c>
      <c r="BF162" s="94">
        <f t="shared" si="193"/>
        <v>-464.16770222981904</v>
      </c>
      <c r="BG162" s="29">
        <f t="shared" si="194"/>
        <v>-26449.29999999993</v>
      </c>
      <c r="BH162" s="30">
        <v>12</v>
      </c>
      <c r="BI162" s="30"/>
    </row>
    <row r="163" spans="1:61" ht="12.75">
      <c r="A163" s="15">
        <v>158</v>
      </c>
      <c r="B163" s="16" t="s">
        <v>182</v>
      </c>
      <c r="C163" s="88">
        <v>219</v>
      </c>
      <c r="D163" s="32"/>
      <c r="E163" s="89">
        <f t="shared" si="217"/>
        <v>706.1738578012081</v>
      </c>
      <c r="F163" s="90">
        <v>40239.34</v>
      </c>
      <c r="G163" s="93">
        <f t="shared" si="218"/>
        <v>885.3499864870084</v>
      </c>
      <c r="H163" s="95">
        <v>50449.19</v>
      </c>
      <c r="I163" s="89">
        <f t="shared" si="219"/>
        <v>676.3824492560836</v>
      </c>
      <c r="J163" s="20">
        <v>38541.76</v>
      </c>
      <c r="K163" s="91">
        <f t="shared" si="220"/>
        <v>296.5764747587844</v>
      </c>
      <c r="L163" s="22">
        <v>16899.58</v>
      </c>
      <c r="M163" s="89">
        <f t="shared" si="221"/>
        <v>674.6387468367316</v>
      </c>
      <c r="N163" s="20">
        <v>38442.4</v>
      </c>
      <c r="O163" s="91">
        <f t="shared" si="222"/>
        <v>865.6680507246123</v>
      </c>
      <c r="P163" s="20">
        <v>49327.67</v>
      </c>
      <c r="Q163" s="89">
        <f t="shared" si="223"/>
        <v>642.6824517129911</v>
      </c>
      <c r="R163" s="20">
        <v>36621.46</v>
      </c>
      <c r="S163" s="91">
        <f t="shared" si="224"/>
        <v>817.8399570392157</v>
      </c>
      <c r="T163" s="20">
        <v>46602.32</v>
      </c>
      <c r="U163" s="89">
        <f t="shared" si="225"/>
        <v>681.1648198911239</v>
      </c>
      <c r="V163" s="20">
        <v>38814.27</v>
      </c>
      <c r="W163" s="91">
        <f t="shared" si="226"/>
        <v>729.8800327119698</v>
      </c>
      <c r="X163" s="20">
        <v>41590.17</v>
      </c>
      <c r="Y163" s="89">
        <f t="shared" si="227"/>
        <v>653.8708579170338</v>
      </c>
      <c r="Z163" s="20">
        <v>37259</v>
      </c>
      <c r="AA163" s="91">
        <f t="shared" si="228"/>
        <v>672.3799712892799</v>
      </c>
      <c r="AB163" s="20">
        <v>38313.69</v>
      </c>
      <c r="AC163" s="89">
        <f t="shared" si="229"/>
        <v>614.257434777878</v>
      </c>
      <c r="AD163" s="20">
        <v>35001.74</v>
      </c>
      <c r="AE163" s="91">
        <f t="shared" si="230"/>
        <v>535.00005264802</v>
      </c>
      <c r="AF163" s="20">
        <v>30485.48</v>
      </c>
      <c r="AG163" s="89">
        <f t="shared" si="231"/>
        <v>47.01696319201436</v>
      </c>
      <c r="AH163" s="20">
        <v>2679.13</v>
      </c>
      <c r="AI163" s="91">
        <f t="shared" si="232"/>
        <v>145.07267181681297</v>
      </c>
      <c r="AJ163" s="20">
        <v>8266.56</v>
      </c>
      <c r="AK163" s="89">
        <f t="shared" si="233"/>
        <v>258.45597397081895</v>
      </c>
      <c r="AL163" s="20">
        <v>14727.39</v>
      </c>
      <c r="AM163" s="91">
        <f t="shared" si="234"/>
        <v>196.83339709593523</v>
      </c>
      <c r="AN163" s="20">
        <v>11216</v>
      </c>
      <c r="AO163" s="89">
        <f t="shared" si="201"/>
        <v>615.6964806553626</v>
      </c>
      <c r="AP163" s="20">
        <v>35083.74</v>
      </c>
      <c r="AQ163" s="91">
        <f t="shared" si="202"/>
        <v>702.0499384018167</v>
      </c>
      <c r="AR163" s="20">
        <v>40004.35</v>
      </c>
      <c r="AS163" s="89">
        <f t="shared" si="203"/>
        <v>593.135575670999</v>
      </c>
      <c r="AT163" s="20">
        <v>33798.17</v>
      </c>
      <c r="AU163" s="91">
        <f t="shared" si="204"/>
        <v>737.2700597730519</v>
      </c>
      <c r="AV163" s="20">
        <v>42011.27</v>
      </c>
      <c r="AW163" s="89">
        <f t="shared" si="187"/>
        <v>582.4915499928048</v>
      </c>
      <c r="AX163" s="20">
        <v>33191.65</v>
      </c>
      <c r="AY163" s="91">
        <v>883.87</v>
      </c>
      <c r="AZ163" s="20">
        <v>50364.86</v>
      </c>
      <c r="BA163" s="89">
        <f t="shared" si="188"/>
        <v>6745.967161675051</v>
      </c>
      <c r="BB163" s="20">
        <f t="shared" si="189"/>
        <v>384400.05000000005</v>
      </c>
      <c r="BC163" s="27">
        <f t="shared" si="190"/>
        <v>2.841625035291669</v>
      </c>
      <c r="BD163" s="26">
        <f t="shared" si="191"/>
        <v>7467.790592746507</v>
      </c>
      <c r="BE163" s="20">
        <f t="shared" si="192"/>
        <v>425531.13999999996</v>
      </c>
      <c r="BF163" s="94">
        <f t="shared" si="193"/>
        <v>-721.8234310714561</v>
      </c>
      <c r="BG163" s="29">
        <f t="shared" si="194"/>
        <v>-41131.08999999991</v>
      </c>
      <c r="BH163" s="30">
        <v>12</v>
      </c>
      <c r="BI163" s="30"/>
    </row>
    <row r="164" spans="1:61" ht="12.75">
      <c r="A164" s="15">
        <v>159</v>
      </c>
      <c r="B164" s="16" t="s">
        <v>183</v>
      </c>
      <c r="C164" s="88">
        <v>231</v>
      </c>
      <c r="D164" s="32"/>
      <c r="E164" s="89">
        <f t="shared" si="217"/>
        <v>767.3503304540716</v>
      </c>
      <c r="F164" s="90">
        <v>43725.31</v>
      </c>
      <c r="G164" s="91">
        <f t="shared" si="218"/>
        <v>908.6300634233146</v>
      </c>
      <c r="H164" s="92">
        <v>51775.74</v>
      </c>
      <c r="I164" s="89">
        <f t="shared" si="219"/>
        <v>755.4767980176266</v>
      </c>
      <c r="J164" s="20">
        <v>43048.73</v>
      </c>
      <c r="K164" s="91">
        <f t="shared" si="220"/>
        <v>840.6709463657072</v>
      </c>
      <c r="L164" s="22">
        <v>47903.28</v>
      </c>
      <c r="M164" s="89">
        <f t="shared" si="221"/>
        <v>741.0228106320922</v>
      </c>
      <c r="N164" s="20">
        <v>42225.11</v>
      </c>
      <c r="O164" s="91">
        <f t="shared" si="222"/>
        <v>1093.3905675807534</v>
      </c>
      <c r="P164" s="20">
        <v>62303.8</v>
      </c>
      <c r="Q164" s="89">
        <f t="shared" si="223"/>
        <v>661.9181077599673</v>
      </c>
      <c r="R164" s="20">
        <v>37717.55</v>
      </c>
      <c r="S164" s="91">
        <f t="shared" si="224"/>
        <v>1094.3699962444414</v>
      </c>
      <c r="T164" s="20">
        <v>62359.61</v>
      </c>
      <c r="U164" s="89">
        <f t="shared" si="225"/>
        <v>724.197380936503</v>
      </c>
      <c r="V164" s="20">
        <v>41266.36</v>
      </c>
      <c r="W164" s="91">
        <f t="shared" si="226"/>
        <v>895.8799414554019</v>
      </c>
      <c r="X164" s="20">
        <v>51049.21</v>
      </c>
      <c r="Y164" s="89">
        <f t="shared" si="227"/>
        <v>726.2188894075695</v>
      </c>
      <c r="Z164" s="20">
        <v>41381.55</v>
      </c>
      <c r="AA164" s="91">
        <f t="shared" si="228"/>
        <v>844.4000056157887</v>
      </c>
      <c r="AB164" s="20">
        <v>48115.77</v>
      </c>
      <c r="AC164" s="89">
        <f t="shared" si="229"/>
        <v>703.5068846060701</v>
      </c>
      <c r="AD164" s="20">
        <v>40087.37</v>
      </c>
      <c r="AE164" s="91">
        <f t="shared" si="230"/>
        <v>808.9599910147381</v>
      </c>
      <c r="AF164" s="20">
        <v>46096.32</v>
      </c>
      <c r="AG164" s="89">
        <f t="shared" si="231"/>
        <v>140.63163584417592</v>
      </c>
      <c r="AH164" s="20">
        <v>8013.5</v>
      </c>
      <c r="AI164" s="91">
        <f t="shared" si="232"/>
        <v>228.40992450273947</v>
      </c>
      <c r="AJ164" s="20">
        <v>13015.3</v>
      </c>
      <c r="AK164" s="89">
        <f t="shared" si="233"/>
        <v>470.0416972317671</v>
      </c>
      <c r="AL164" s="20">
        <v>26784.01</v>
      </c>
      <c r="AM164" s="91">
        <f t="shared" si="234"/>
        <v>561.7919280055877</v>
      </c>
      <c r="AN164" s="20">
        <v>32012.14</v>
      </c>
      <c r="AO164" s="89">
        <f t="shared" si="201"/>
        <v>727.982247087687</v>
      </c>
      <c r="AP164" s="20">
        <v>41482.03</v>
      </c>
      <c r="AQ164" s="91">
        <f t="shared" si="202"/>
        <v>915.3400535605855</v>
      </c>
      <c r="AR164" s="20">
        <v>52158.09</v>
      </c>
      <c r="AS164" s="89">
        <f t="shared" si="203"/>
        <v>769.9520201045239</v>
      </c>
      <c r="AT164" s="20">
        <v>43873.56</v>
      </c>
      <c r="AU164" s="91">
        <f t="shared" si="204"/>
        <v>1039.7199476327696</v>
      </c>
      <c r="AV164" s="20">
        <v>59245.53</v>
      </c>
      <c r="AW164" s="89">
        <f t="shared" si="187"/>
        <v>712.0125232090022</v>
      </c>
      <c r="AX164" s="20">
        <v>40572.04</v>
      </c>
      <c r="AY164" s="91">
        <v>900.28</v>
      </c>
      <c r="AZ164" s="20">
        <v>51299.94</v>
      </c>
      <c r="BA164" s="89">
        <f t="shared" si="188"/>
        <v>7900.311325291055</v>
      </c>
      <c r="BB164" s="20">
        <f t="shared" si="189"/>
        <v>450177.11999999994</v>
      </c>
      <c r="BC164" s="27">
        <f t="shared" si="190"/>
        <v>3.655066149134859</v>
      </c>
      <c r="BD164" s="26">
        <f t="shared" si="191"/>
        <v>10131.843365401828</v>
      </c>
      <c r="BE164" s="20">
        <f t="shared" si="192"/>
        <v>577334.73</v>
      </c>
      <c r="BF164" s="94">
        <f t="shared" si="193"/>
        <v>-2231.532040110773</v>
      </c>
      <c r="BG164" s="29">
        <f t="shared" si="194"/>
        <v>-127157.61000000004</v>
      </c>
      <c r="BH164" s="30">
        <v>12</v>
      </c>
      <c r="BI164" s="30"/>
    </row>
    <row r="165" spans="1:61" ht="12.75">
      <c r="A165" s="15">
        <v>160</v>
      </c>
      <c r="B165" s="16" t="s">
        <v>184</v>
      </c>
      <c r="C165" s="88">
        <v>269</v>
      </c>
      <c r="D165" s="32"/>
      <c r="E165" s="89">
        <f t="shared" si="217"/>
        <v>869.0985957018157</v>
      </c>
      <c r="F165" s="90">
        <v>49523.15</v>
      </c>
      <c r="G165" s="91">
        <f t="shared" si="218"/>
        <v>883.5999663052675</v>
      </c>
      <c r="H165" s="92">
        <v>50349.47</v>
      </c>
      <c r="I165" s="89">
        <f t="shared" si="219"/>
        <v>858.6074247747542</v>
      </c>
      <c r="J165" s="20">
        <v>48925.34</v>
      </c>
      <c r="K165" s="91">
        <f t="shared" si="220"/>
        <v>888.4074324964639</v>
      </c>
      <c r="L165" s="22">
        <v>50623.41</v>
      </c>
      <c r="M165" s="89">
        <f t="shared" si="221"/>
        <v>877.8802854224654</v>
      </c>
      <c r="N165" s="20">
        <v>50023.55</v>
      </c>
      <c r="O165" s="91">
        <f t="shared" si="222"/>
        <v>1063.0044119040683</v>
      </c>
      <c r="P165" s="20">
        <v>60572.33</v>
      </c>
      <c r="Q165" s="89">
        <f t="shared" si="223"/>
        <v>793.3814419239694</v>
      </c>
      <c r="R165" s="20">
        <v>45208.62</v>
      </c>
      <c r="S165" s="91">
        <f t="shared" si="224"/>
        <v>1014.8300697410771</v>
      </c>
      <c r="T165" s="20">
        <v>57827.25</v>
      </c>
      <c r="U165" s="89">
        <f t="shared" si="225"/>
        <v>859.0744127113379</v>
      </c>
      <c r="V165" s="20">
        <v>48951.95</v>
      </c>
      <c r="W165" s="91">
        <f t="shared" si="226"/>
        <v>789.689938261422</v>
      </c>
      <c r="X165" s="20">
        <v>44998.27</v>
      </c>
      <c r="Y165" s="89">
        <f t="shared" si="227"/>
        <v>823.5738528873931</v>
      </c>
      <c r="Z165" s="20">
        <v>46929.05</v>
      </c>
      <c r="AA165" s="91">
        <f t="shared" si="228"/>
        <v>739.8768387320953</v>
      </c>
      <c r="AB165" s="20">
        <v>42159.81</v>
      </c>
      <c r="AC165" s="89">
        <f t="shared" si="229"/>
        <v>834.4851550133201</v>
      </c>
      <c r="AD165" s="20">
        <v>47550.8</v>
      </c>
      <c r="AE165" s="91">
        <f t="shared" si="230"/>
        <v>661.6999694641485</v>
      </c>
      <c r="AF165" s="20">
        <v>37705.12</v>
      </c>
      <c r="AG165" s="89">
        <f t="shared" si="231"/>
        <v>134.75699428944478</v>
      </c>
      <c r="AH165" s="20">
        <v>7678.75</v>
      </c>
      <c r="AI165" s="91">
        <f t="shared" si="232"/>
        <v>202.90915408671478</v>
      </c>
      <c r="AJ165" s="20">
        <v>11562.21</v>
      </c>
      <c r="AK165" s="89">
        <f t="shared" si="233"/>
        <v>554.7179645573531</v>
      </c>
      <c r="AL165" s="20">
        <v>31609.05</v>
      </c>
      <c r="AM165" s="91">
        <f t="shared" si="234"/>
        <v>568.7670886697952</v>
      </c>
      <c r="AN165" s="20">
        <v>32409.6</v>
      </c>
      <c r="AO165" s="89">
        <f t="shared" si="201"/>
        <v>793.2770233511518</v>
      </c>
      <c r="AP165" s="20">
        <v>45202.67</v>
      </c>
      <c r="AQ165" s="91">
        <f t="shared" si="202"/>
        <v>900.0000000000001</v>
      </c>
      <c r="AR165" s="20">
        <v>51283.98</v>
      </c>
      <c r="AS165" s="89">
        <f t="shared" si="203"/>
        <v>742.241436799562</v>
      </c>
      <c r="AT165" s="20">
        <v>42294.55</v>
      </c>
      <c r="AU165" s="91">
        <f t="shared" si="204"/>
        <v>1076.3399798533578</v>
      </c>
      <c r="AV165" s="20">
        <v>61332.22</v>
      </c>
      <c r="AW165" s="89">
        <f t="shared" si="187"/>
        <v>804.6916405473991</v>
      </c>
      <c r="AX165" s="20">
        <v>45853.1</v>
      </c>
      <c r="AY165" s="91">
        <v>899.57</v>
      </c>
      <c r="AZ165" s="20">
        <v>51259.48</v>
      </c>
      <c r="BA165" s="89">
        <f t="shared" si="188"/>
        <v>8945.786227979965</v>
      </c>
      <c r="BB165" s="20">
        <f t="shared" si="189"/>
        <v>509750.57999999996</v>
      </c>
      <c r="BC165" s="27">
        <f t="shared" si="190"/>
        <v>3.0014544143477107</v>
      </c>
      <c r="BD165" s="26">
        <f t="shared" si="191"/>
        <v>9688.69484951441</v>
      </c>
      <c r="BE165" s="20">
        <f t="shared" si="192"/>
        <v>552083.15</v>
      </c>
      <c r="BF165" s="94">
        <f t="shared" si="193"/>
        <v>-742.908621534445</v>
      </c>
      <c r="BG165" s="29">
        <f t="shared" si="194"/>
        <v>-42332.570000000065</v>
      </c>
      <c r="BH165" s="30">
        <v>12</v>
      </c>
      <c r="BI165" s="30"/>
    </row>
    <row r="166" spans="1:61" ht="12.75">
      <c r="A166" s="15">
        <v>161</v>
      </c>
      <c r="B166" s="16" t="s">
        <v>185</v>
      </c>
      <c r="C166" s="88">
        <v>315</v>
      </c>
      <c r="D166" s="32"/>
      <c r="E166" s="89">
        <f t="shared" si="217"/>
        <v>1059.4496175998822</v>
      </c>
      <c r="F166" s="90">
        <v>60369.77</v>
      </c>
      <c r="G166" s="91">
        <f t="shared" si="218"/>
        <v>1003.899989821383</v>
      </c>
      <c r="H166" s="92">
        <v>57204.43</v>
      </c>
      <c r="I166" s="89">
        <f t="shared" si="219"/>
        <v>1032.6119384649944</v>
      </c>
      <c r="J166" s="20">
        <v>58840.5</v>
      </c>
      <c r="K166" s="91">
        <f t="shared" si="220"/>
        <v>920.6908473172324</v>
      </c>
      <c r="L166" s="22">
        <v>52462.99</v>
      </c>
      <c r="M166" s="89">
        <f t="shared" si="221"/>
        <v>1048.3052602391624</v>
      </c>
      <c r="N166" s="20">
        <v>59734.74</v>
      </c>
      <c r="O166" s="91">
        <f t="shared" si="222"/>
        <v>1168.8025383365332</v>
      </c>
      <c r="P166" s="20">
        <v>66600.94</v>
      </c>
      <c r="Q166" s="89">
        <f t="shared" si="223"/>
        <v>959.6447662603409</v>
      </c>
      <c r="R166" s="20">
        <v>54682.67</v>
      </c>
      <c r="S166" s="91">
        <f t="shared" si="224"/>
        <v>1162.859980836121</v>
      </c>
      <c r="T166" s="20">
        <v>66262.32</v>
      </c>
      <c r="U166" s="89">
        <f t="shared" si="225"/>
        <v>1028.1714289725564</v>
      </c>
      <c r="V166" s="20">
        <v>58587.47</v>
      </c>
      <c r="W166" s="91">
        <f t="shared" si="226"/>
        <v>962.9400058263809</v>
      </c>
      <c r="X166" s="20">
        <v>54870.44</v>
      </c>
      <c r="Y166" s="89">
        <f t="shared" si="227"/>
        <v>1048.9303677288697</v>
      </c>
      <c r="Z166" s="20">
        <v>59770.36</v>
      </c>
      <c r="AA166" s="91">
        <f t="shared" si="228"/>
        <v>881.2499341899752</v>
      </c>
      <c r="AB166" s="20">
        <v>50215.56</v>
      </c>
      <c r="AC166" s="89">
        <f t="shared" si="229"/>
        <v>1012.4844249607771</v>
      </c>
      <c r="AD166" s="20">
        <v>57693.59</v>
      </c>
      <c r="AE166" s="91">
        <f t="shared" si="230"/>
        <v>751.5499577060907</v>
      </c>
      <c r="AF166" s="20">
        <v>42824.97</v>
      </c>
      <c r="AG166" s="89">
        <f t="shared" si="231"/>
        <v>163.90943136628633</v>
      </c>
      <c r="AH166" s="20">
        <v>9339.92</v>
      </c>
      <c r="AI166" s="91">
        <f t="shared" si="232"/>
        <v>226.81749739392302</v>
      </c>
      <c r="AJ166" s="20">
        <v>12924.56</v>
      </c>
      <c r="AK166" s="89">
        <f t="shared" si="233"/>
        <v>687.4866186282735</v>
      </c>
      <c r="AL166" s="20">
        <v>39174.5</v>
      </c>
      <c r="AM166" s="91">
        <f t="shared" si="234"/>
        <v>765.4864150559297</v>
      </c>
      <c r="AN166" s="20">
        <v>43619.1</v>
      </c>
      <c r="AO166" s="89">
        <f t="shared" si="201"/>
        <v>1008.6816584828246</v>
      </c>
      <c r="AP166" s="20">
        <v>57476.9</v>
      </c>
      <c r="AQ166" s="91">
        <f t="shared" si="202"/>
        <v>1163.2799365415867</v>
      </c>
      <c r="AR166" s="20">
        <v>66286.25</v>
      </c>
      <c r="AS166" s="89">
        <f t="shared" si="203"/>
        <v>895.8304523166884</v>
      </c>
      <c r="AT166" s="20">
        <v>51046.39</v>
      </c>
      <c r="AU166" s="91">
        <f t="shared" si="204"/>
        <v>1421.960015583814</v>
      </c>
      <c r="AV166" s="20">
        <v>81026.41</v>
      </c>
      <c r="AW166" s="89">
        <f aca="true" t="shared" si="235" ref="AW166:AW185">AX166/1.18/48.29</f>
        <v>1040.0558419997824</v>
      </c>
      <c r="AX166" s="20">
        <v>59264.67</v>
      </c>
      <c r="AY166" s="91">
        <v>1171.88</v>
      </c>
      <c r="AZ166" s="20">
        <v>66776.3</v>
      </c>
      <c r="BA166" s="89">
        <f aca="true" t="shared" si="236" ref="BA166:BA185">BB166/1.18/48.29</f>
        <v>10985.56180702044</v>
      </c>
      <c r="BB166" s="20">
        <f aca="true" t="shared" si="237" ref="BB166:BB185">AX166+AT166+AP166+AL166+AH166+AD166+Z166+V166+R166+N166+J166+F166</f>
        <v>625981.48</v>
      </c>
      <c r="BC166" s="27">
        <f aca="true" t="shared" si="238" ref="BC166:BC185">BD166/C166/BH166</f>
        <v>3.069157967885971</v>
      </c>
      <c r="BD166" s="26">
        <f aca="true" t="shared" si="239" ref="BD166:BD185">G166+K166+O166+S166+W166+AA166+AE166+AI166+AM166+AQ166+AU166+AY166</f>
        <v>11601.41711860897</v>
      </c>
      <c r="BE166" s="20">
        <f aca="true" t="shared" si="240" ref="BE166:BE185">H166+L166+P166+T166+X166+AB166+AF166+AJ166+AN166+AR166+AV166+AZ166</f>
        <v>661074.27</v>
      </c>
      <c r="BF166" s="94">
        <f aca="true" t="shared" si="241" ref="BF166:BF185">BA166-BD166</f>
        <v>-615.8553115885297</v>
      </c>
      <c r="BG166" s="29">
        <f aca="true" t="shared" si="242" ref="BG166:BG185">BB166-BE166</f>
        <v>-35092.79000000004</v>
      </c>
      <c r="BH166" s="30">
        <v>12</v>
      </c>
      <c r="BI166" s="30"/>
    </row>
    <row r="167" spans="1:61" ht="12.75">
      <c r="A167" s="15">
        <v>162</v>
      </c>
      <c r="B167" s="16" t="s">
        <v>186</v>
      </c>
      <c r="C167" s="88">
        <v>345</v>
      </c>
      <c r="D167" s="32"/>
      <c r="E167" s="89">
        <f t="shared" si="217"/>
        <v>1147.1549010041733</v>
      </c>
      <c r="F167" s="90">
        <v>65367.41</v>
      </c>
      <c r="G167" s="91">
        <f t="shared" si="218"/>
        <v>1265.0399598471101</v>
      </c>
      <c r="H167" s="92">
        <v>72084.76</v>
      </c>
      <c r="I167" s="89">
        <f t="shared" si="219"/>
        <v>1136.3789042894098</v>
      </c>
      <c r="J167" s="20">
        <v>64753.37</v>
      </c>
      <c r="K167" s="91">
        <f t="shared" si="220"/>
        <v>1258.7078069993788</v>
      </c>
      <c r="L167" s="22">
        <v>71723.94</v>
      </c>
      <c r="M167" s="89">
        <f t="shared" si="221"/>
        <v>1163.281515982184</v>
      </c>
      <c r="N167" s="20">
        <v>66286.34</v>
      </c>
      <c r="O167" s="91">
        <f t="shared" si="222"/>
        <v>1531.6444433524855</v>
      </c>
      <c r="P167" s="20">
        <v>87276.47</v>
      </c>
      <c r="Q167" s="89">
        <f t="shared" si="223"/>
        <v>1031.167627785519</v>
      </c>
      <c r="R167" s="20">
        <v>58758.2</v>
      </c>
      <c r="S167" s="91">
        <f t="shared" si="224"/>
        <v>1666.8900112666763</v>
      </c>
      <c r="T167" s="20">
        <v>94983.06</v>
      </c>
      <c r="U167" s="89">
        <f t="shared" si="225"/>
        <v>1090.3973521555854</v>
      </c>
      <c r="V167" s="20">
        <v>62133.24</v>
      </c>
      <c r="W167" s="91">
        <f t="shared" si="226"/>
        <v>1384.0232563853276</v>
      </c>
      <c r="X167" s="20">
        <v>78864.69</v>
      </c>
      <c r="Y167" s="89">
        <f t="shared" si="227"/>
        <v>1122.720779471484</v>
      </c>
      <c r="Z167" s="20">
        <v>63975.1</v>
      </c>
      <c r="AA167" s="91">
        <f t="shared" si="228"/>
        <v>1184.3400219717737</v>
      </c>
      <c r="AB167" s="20">
        <v>67486.3</v>
      </c>
      <c r="AC167" s="89">
        <f t="shared" si="229"/>
        <v>1114.1266921951067</v>
      </c>
      <c r="AD167" s="20">
        <v>63485.39</v>
      </c>
      <c r="AE167" s="91">
        <f t="shared" si="230"/>
        <v>983.4999350674422</v>
      </c>
      <c r="AF167" s="20">
        <v>56041.99</v>
      </c>
      <c r="AG167" s="89">
        <f t="shared" si="231"/>
        <v>229.79755081411392</v>
      </c>
      <c r="AH167" s="20">
        <v>13094.37</v>
      </c>
      <c r="AI167" s="91">
        <f t="shared" si="232"/>
        <v>276.2631137442921</v>
      </c>
      <c r="AJ167" s="20">
        <v>15742.08</v>
      </c>
      <c r="AK167" s="89">
        <f t="shared" si="233"/>
        <v>718.0695024060146</v>
      </c>
      <c r="AL167" s="20">
        <v>40917.18</v>
      </c>
      <c r="AM167" s="91">
        <f t="shared" si="234"/>
        <v>1562.8533120869326</v>
      </c>
      <c r="AN167" s="20">
        <v>89054.82</v>
      </c>
      <c r="AO167" s="89">
        <f t="shared" si="201"/>
        <v>1048.7571557433726</v>
      </c>
      <c r="AP167" s="20">
        <v>59760.49</v>
      </c>
      <c r="AQ167" s="91">
        <f t="shared" si="202"/>
        <v>810.4799393494811</v>
      </c>
      <c r="AR167" s="20">
        <v>46182.93</v>
      </c>
      <c r="AS167" s="89">
        <f t="shared" si="203"/>
        <v>942.0357585351215</v>
      </c>
      <c r="AT167" s="20">
        <v>53679.27</v>
      </c>
      <c r="AU167" s="91">
        <f t="shared" si="204"/>
        <v>1509.9099367872775</v>
      </c>
      <c r="AV167" s="20">
        <v>86037.99</v>
      </c>
      <c r="AW167" s="89">
        <f t="shared" si="235"/>
        <v>1071.43599229233</v>
      </c>
      <c r="AX167" s="20">
        <v>61052.78</v>
      </c>
      <c r="AY167" s="91">
        <v>1265.6</v>
      </c>
      <c r="AZ167" s="20">
        <v>72116.67</v>
      </c>
      <c r="BA167" s="89">
        <f t="shared" si="236"/>
        <v>11815.323732674417</v>
      </c>
      <c r="BB167" s="20">
        <f t="shared" si="237"/>
        <v>673263.14</v>
      </c>
      <c r="BC167" s="27">
        <f t="shared" si="238"/>
        <v>3.55054389779183</v>
      </c>
      <c r="BD167" s="26">
        <f t="shared" si="239"/>
        <v>14699.251736858178</v>
      </c>
      <c r="BE167" s="20">
        <f t="shared" si="240"/>
        <v>837595.7</v>
      </c>
      <c r="BF167" s="94">
        <f t="shared" si="241"/>
        <v>-2883.928004183761</v>
      </c>
      <c r="BG167" s="29">
        <f t="shared" si="242"/>
        <v>-164332.55999999994</v>
      </c>
      <c r="BH167" s="30">
        <v>12</v>
      </c>
      <c r="BI167" s="30"/>
    </row>
    <row r="168" spans="1:61" ht="12.75">
      <c r="A168" s="15">
        <v>163</v>
      </c>
      <c r="B168" s="16" t="s">
        <v>187</v>
      </c>
      <c r="C168" s="88">
        <v>252</v>
      </c>
      <c r="D168" s="32"/>
      <c r="E168" s="89">
        <f t="shared" si="217"/>
        <v>805.4590731842576</v>
      </c>
      <c r="F168" s="90">
        <v>45896.83</v>
      </c>
      <c r="G168" s="91">
        <f t="shared" si="218"/>
        <v>764.359922923299</v>
      </c>
      <c r="H168" s="92">
        <v>43554.91</v>
      </c>
      <c r="I168" s="89">
        <f t="shared" si="219"/>
        <v>793.8787902186999</v>
      </c>
      <c r="J168" s="20">
        <v>45236.96</v>
      </c>
      <c r="K168" s="91">
        <f t="shared" si="220"/>
        <v>694.6623682483302</v>
      </c>
      <c r="L168" s="22">
        <v>39583.39</v>
      </c>
      <c r="M168" s="89">
        <f t="shared" si="221"/>
        <v>851.5903211880201</v>
      </c>
      <c r="N168" s="20">
        <v>48525.49</v>
      </c>
      <c r="O168" s="91">
        <f t="shared" si="222"/>
        <v>908.3692802313706</v>
      </c>
      <c r="P168" s="20">
        <v>51760.88</v>
      </c>
      <c r="Q168" s="89">
        <f t="shared" si="223"/>
        <v>732.5635022866792</v>
      </c>
      <c r="R168" s="20">
        <v>41743.08</v>
      </c>
      <c r="S168" s="91">
        <f t="shared" si="224"/>
        <v>884.9200276577599</v>
      </c>
      <c r="T168" s="20">
        <v>50424.69</v>
      </c>
      <c r="U168" s="89">
        <f t="shared" si="225"/>
        <v>782.376952802805</v>
      </c>
      <c r="V168" s="20">
        <v>44581.56</v>
      </c>
      <c r="W168" s="91">
        <f t="shared" si="226"/>
        <v>748.6799386475075</v>
      </c>
      <c r="X168" s="20">
        <v>42661.43</v>
      </c>
      <c r="Y168" s="89">
        <f t="shared" si="227"/>
        <v>771.1643285096048</v>
      </c>
      <c r="Z168" s="20">
        <v>43942.64</v>
      </c>
      <c r="AA168" s="91">
        <f t="shared" si="228"/>
        <v>693.1399630059915</v>
      </c>
      <c r="AB168" s="20">
        <v>39496.64</v>
      </c>
      <c r="AC168" s="89">
        <f t="shared" si="229"/>
        <v>775.3356311269133</v>
      </c>
      <c r="AD168" s="20">
        <v>44180.33</v>
      </c>
      <c r="AE168" s="91">
        <f t="shared" si="230"/>
        <v>583.4099069533996</v>
      </c>
      <c r="AF168" s="20">
        <v>33243.98</v>
      </c>
      <c r="AG168" s="89">
        <f t="shared" si="231"/>
        <v>145.21640091116174</v>
      </c>
      <c r="AH168" s="20">
        <v>8274.75</v>
      </c>
      <c r="AI168" s="91">
        <f t="shared" si="232"/>
        <v>152.31001962016208</v>
      </c>
      <c r="AJ168" s="20">
        <v>8678.96</v>
      </c>
      <c r="AK168" s="89">
        <f t="shared" si="233"/>
        <v>504.63776407369323</v>
      </c>
      <c r="AL168" s="20">
        <v>28755.37</v>
      </c>
      <c r="AM168" s="91">
        <f t="shared" si="234"/>
        <v>476.17448957744705</v>
      </c>
      <c r="AN168" s="20">
        <v>27133.47</v>
      </c>
      <c r="AO168" s="89">
        <f t="shared" si="201"/>
        <v>772.4487647019596</v>
      </c>
      <c r="AP168" s="20">
        <v>44015.83</v>
      </c>
      <c r="AQ168" s="91">
        <f t="shared" si="202"/>
        <v>653.0900877817986</v>
      </c>
      <c r="AR168" s="20">
        <v>37214.51</v>
      </c>
      <c r="AS168" s="89">
        <f t="shared" si="203"/>
        <v>650.4124094892792</v>
      </c>
      <c r="AT168" s="20">
        <v>37061.93</v>
      </c>
      <c r="AU168" s="91">
        <f t="shared" si="204"/>
        <v>1054.6900611068017</v>
      </c>
      <c r="AV168" s="20">
        <v>60098.56</v>
      </c>
      <c r="AW168" s="89">
        <f t="shared" si="235"/>
        <v>767.8785655871485</v>
      </c>
      <c r="AX168" s="20">
        <v>43755.41</v>
      </c>
      <c r="AY168" s="91">
        <v>863</v>
      </c>
      <c r="AZ168" s="20">
        <v>49175.64</v>
      </c>
      <c r="BA168" s="89">
        <f t="shared" si="236"/>
        <v>8352.962504080222</v>
      </c>
      <c r="BB168" s="20">
        <f t="shared" si="237"/>
        <v>475970.18000000005</v>
      </c>
      <c r="BC168" s="27">
        <f t="shared" si="238"/>
        <v>2.8031766090455914</v>
      </c>
      <c r="BD168" s="26">
        <f t="shared" si="239"/>
        <v>8476.806065753868</v>
      </c>
      <c r="BE168" s="20">
        <f t="shared" si="240"/>
        <v>483027.06</v>
      </c>
      <c r="BF168" s="94">
        <f t="shared" si="241"/>
        <v>-123.84356167364604</v>
      </c>
      <c r="BG168" s="29">
        <f t="shared" si="242"/>
        <v>-7056.879999999946</v>
      </c>
      <c r="BH168" s="30">
        <v>12</v>
      </c>
      <c r="BI168" s="30"/>
    </row>
    <row r="169" spans="1:61" ht="12.75">
      <c r="A169" s="15">
        <v>164</v>
      </c>
      <c r="B169" s="16" t="s">
        <v>188</v>
      </c>
      <c r="C169" s="88">
        <v>257</v>
      </c>
      <c r="D169" s="32"/>
      <c r="E169" s="89">
        <f t="shared" si="217"/>
        <v>786.0975883697014</v>
      </c>
      <c r="F169" s="90">
        <v>44793.57</v>
      </c>
      <c r="G169" s="91">
        <f t="shared" si="218"/>
        <v>693.7399749395425</v>
      </c>
      <c r="H169" s="92">
        <v>39530.83</v>
      </c>
      <c r="I169" s="89">
        <f t="shared" si="219"/>
        <v>815.3286464896056</v>
      </c>
      <c r="J169" s="20">
        <v>46459.22</v>
      </c>
      <c r="K169" s="91">
        <f t="shared" si="220"/>
        <v>949.6920090835384</v>
      </c>
      <c r="L169" s="22">
        <v>54115.54</v>
      </c>
      <c r="M169" s="89">
        <f t="shared" si="221"/>
        <v>807.2801681928743</v>
      </c>
      <c r="N169" s="20">
        <v>46000.6</v>
      </c>
      <c r="O169" s="91">
        <f t="shared" si="222"/>
        <v>851.9213017398416</v>
      </c>
      <c r="P169" s="20">
        <v>48544.35</v>
      </c>
      <c r="Q169" s="89">
        <f t="shared" si="223"/>
        <v>744.3831582494183</v>
      </c>
      <c r="R169" s="20">
        <v>42416.59</v>
      </c>
      <c r="S169" s="91">
        <f t="shared" si="224"/>
        <v>839.3300012986513</v>
      </c>
      <c r="T169" s="20">
        <v>47826.87</v>
      </c>
      <c r="U169" s="89">
        <f t="shared" si="225"/>
        <v>801.6636774290919</v>
      </c>
      <c r="V169" s="20">
        <v>45680.56</v>
      </c>
      <c r="W169" s="91">
        <f t="shared" si="226"/>
        <v>1198.6199199048124</v>
      </c>
      <c r="X169" s="20">
        <v>68300</v>
      </c>
      <c r="Y169" s="89">
        <f t="shared" si="227"/>
        <v>795.182004204822</v>
      </c>
      <c r="Z169" s="20">
        <v>45311.22</v>
      </c>
      <c r="AA169" s="91">
        <f t="shared" si="228"/>
        <v>620.9000354496668</v>
      </c>
      <c r="AB169" s="20">
        <v>35380.25</v>
      </c>
      <c r="AC169" s="89">
        <f t="shared" si="229"/>
        <v>789.667124119462</v>
      </c>
      <c r="AD169" s="20">
        <v>44996.97</v>
      </c>
      <c r="AE169" s="91">
        <f t="shared" si="230"/>
        <v>541.459964690728</v>
      </c>
      <c r="AF169" s="20">
        <v>30853.58</v>
      </c>
      <c r="AG169" s="89">
        <f t="shared" si="231"/>
        <v>162.63464731091466</v>
      </c>
      <c r="AH169" s="20">
        <v>9267.28</v>
      </c>
      <c r="AI169" s="91">
        <f t="shared" si="232"/>
        <v>152.92003467749578</v>
      </c>
      <c r="AJ169" s="20">
        <v>8713.72</v>
      </c>
      <c r="AK169" s="89">
        <f t="shared" si="233"/>
        <v>541.6768745327488</v>
      </c>
      <c r="AL169" s="20">
        <v>30865.94</v>
      </c>
      <c r="AM169" s="91">
        <f t="shared" si="234"/>
        <v>489.31525985307695</v>
      </c>
      <c r="AN169" s="20">
        <v>27882.26</v>
      </c>
      <c r="AO169" s="89">
        <f t="shared" si="201"/>
        <v>755.6450961879324</v>
      </c>
      <c r="AP169" s="20">
        <v>43058.32</v>
      </c>
      <c r="AQ169" s="91">
        <f t="shared" si="202"/>
        <v>703.2999778878317</v>
      </c>
      <c r="AR169" s="20">
        <v>40075.58</v>
      </c>
      <c r="AS169" s="89">
        <f t="shared" si="203"/>
        <v>676.2411770693304</v>
      </c>
      <c r="AT169" s="20">
        <v>38533.71</v>
      </c>
      <c r="AU169" s="91">
        <f t="shared" si="204"/>
        <v>769.7400240776946</v>
      </c>
      <c r="AV169" s="20">
        <v>43861.48</v>
      </c>
      <c r="AW169" s="89">
        <f t="shared" si="235"/>
        <v>728.5148695557559</v>
      </c>
      <c r="AX169" s="20">
        <v>41512.38</v>
      </c>
      <c r="AY169" s="91">
        <v>666.88</v>
      </c>
      <c r="AZ169" s="20">
        <v>38000.29</v>
      </c>
      <c r="BA169" s="89">
        <f t="shared" si="236"/>
        <v>8404.315031711656</v>
      </c>
      <c r="BB169" s="20">
        <f t="shared" si="237"/>
        <v>478896.3599999999</v>
      </c>
      <c r="BC169" s="27">
        <f t="shared" si="238"/>
        <v>2.748968386382256</v>
      </c>
      <c r="BD169" s="26">
        <f t="shared" si="239"/>
        <v>8477.818503602879</v>
      </c>
      <c r="BE169" s="20">
        <f t="shared" si="240"/>
        <v>483084.74999999994</v>
      </c>
      <c r="BF169" s="94">
        <f t="shared" si="241"/>
        <v>-73.50347189122294</v>
      </c>
      <c r="BG169" s="29">
        <f t="shared" si="242"/>
        <v>-4188.390000000014</v>
      </c>
      <c r="BH169" s="30">
        <v>12</v>
      </c>
      <c r="BI169" s="30"/>
    </row>
    <row r="170" spans="1:61" ht="12.75">
      <c r="A170" s="15">
        <v>165</v>
      </c>
      <c r="B170" s="16" t="s">
        <v>189</v>
      </c>
      <c r="C170" s="88">
        <v>271</v>
      </c>
      <c r="D170" s="32"/>
      <c r="E170" s="89">
        <f t="shared" si="217"/>
        <v>878.3023470487276</v>
      </c>
      <c r="F170" s="90">
        <v>50047.6</v>
      </c>
      <c r="G170" s="91">
        <f t="shared" si="218"/>
        <v>690.4700064230584</v>
      </c>
      <c r="H170" s="92">
        <v>39344.5</v>
      </c>
      <c r="I170" s="89">
        <f t="shared" si="219"/>
        <v>884.4544436683739</v>
      </c>
      <c r="J170" s="20">
        <v>50398.16</v>
      </c>
      <c r="K170" s="91">
        <f t="shared" si="220"/>
        <v>672.8473102126629</v>
      </c>
      <c r="L170" s="22">
        <v>38340.32</v>
      </c>
      <c r="M170" s="89">
        <f t="shared" si="221"/>
        <v>903.8822649880137</v>
      </c>
      <c r="N170" s="20">
        <v>51505.2</v>
      </c>
      <c r="O170" s="91">
        <f t="shared" si="222"/>
        <v>839.3561498152055</v>
      </c>
      <c r="P170" s="20">
        <v>47828.36</v>
      </c>
      <c r="Q170" s="89">
        <f t="shared" si="223"/>
        <v>799.2659111090832</v>
      </c>
      <c r="R170" s="20">
        <v>45543.93</v>
      </c>
      <c r="S170" s="91">
        <f t="shared" si="224"/>
        <v>799.460006809144</v>
      </c>
      <c r="T170" s="20">
        <v>45554.99</v>
      </c>
      <c r="U170" s="89">
        <f t="shared" si="225"/>
        <v>888.4516568331866</v>
      </c>
      <c r="V170" s="20">
        <v>50625.93</v>
      </c>
      <c r="W170" s="91">
        <f t="shared" si="226"/>
        <v>684.0499313820808</v>
      </c>
      <c r="X170" s="20">
        <v>38978.67</v>
      </c>
      <c r="Y170" s="89">
        <f t="shared" si="227"/>
        <v>870.1861282997148</v>
      </c>
      <c r="Z170" s="20">
        <v>49585.12</v>
      </c>
      <c r="AA170" s="91">
        <f t="shared" si="228"/>
        <v>672.080053069204</v>
      </c>
      <c r="AB170" s="20">
        <v>38296.6</v>
      </c>
      <c r="AC170" s="89">
        <f t="shared" si="229"/>
        <v>847.7750946786891</v>
      </c>
      <c r="AD170" s="20">
        <v>48308.09</v>
      </c>
      <c r="AE170" s="91">
        <f t="shared" si="230"/>
        <v>567.149916991622</v>
      </c>
      <c r="AF170" s="20">
        <v>32317.45</v>
      </c>
      <c r="AG170" s="89">
        <f t="shared" si="231"/>
        <v>181.15235985974567</v>
      </c>
      <c r="AH170" s="20">
        <v>10322.46</v>
      </c>
      <c r="AI170" s="91">
        <f t="shared" si="232"/>
        <v>169.90586534040457</v>
      </c>
      <c r="AJ170" s="20">
        <v>9681.61</v>
      </c>
      <c r="AK170" s="89">
        <f t="shared" si="233"/>
        <v>572.394186254655</v>
      </c>
      <c r="AL170" s="20">
        <v>32616.28</v>
      </c>
      <c r="AM170" s="91">
        <f t="shared" si="234"/>
        <v>484.1320622931372</v>
      </c>
      <c r="AN170" s="20">
        <v>27586.91</v>
      </c>
      <c r="AO170" s="89">
        <f t="shared" si="201"/>
        <v>834.3166813496144</v>
      </c>
      <c r="AP170" s="90">
        <v>47541.2</v>
      </c>
      <c r="AQ170" s="91">
        <f t="shared" si="202"/>
        <v>747.9900740933135</v>
      </c>
      <c r="AR170" s="20">
        <v>42622.12</v>
      </c>
      <c r="AS170" s="89">
        <f t="shared" si="203"/>
        <v>773.1558276093238</v>
      </c>
      <c r="AT170" s="90">
        <v>44056.12</v>
      </c>
      <c r="AU170" s="91">
        <f t="shared" si="204"/>
        <v>852.4200539817698</v>
      </c>
      <c r="AV170" s="20">
        <v>48572.77</v>
      </c>
      <c r="AW170" s="89">
        <f t="shared" si="235"/>
        <v>810.8286447346716</v>
      </c>
      <c r="AX170" s="20">
        <v>46202.8</v>
      </c>
      <c r="AY170" s="91">
        <v>694.3</v>
      </c>
      <c r="AZ170" s="20">
        <v>39562.74</v>
      </c>
      <c r="BA170" s="89">
        <f t="shared" si="236"/>
        <v>9244.165546433798</v>
      </c>
      <c r="BB170" s="20">
        <f t="shared" si="237"/>
        <v>526752.89</v>
      </c>
      <c r="BC170" s="27">
        <f t="shared" si="238"/>
        <v>2.4213288531400994</v>
      </c>
      <c r="BD170" s="26">
        <f t="shared" si="239"/>
        <v>7874.161430411604</v>
      </c>
      <c r="BE170" s="20">
        <f t="shared" si="240"/>
        <v>448687.04</v>
      </c>
      <c r="BF170" s="94">
        <f t="shared" si="241"/>
        <v>1370.0041160221945</v>
      </c>
      <c r="BG170" s="29">
        <f t="shared" si="242"/>
        <v>78065.85000000003</v>
      </c>
      <c r="BH170" s="30">
        <v>12</v>
      </c>
      <c r="BI170" s="30"/>
    </row>
    <row r="171" spans="1:61" ht="12.75">
      <c r="A171" s="15">
        <v>166</v>
      </c>
      <c r="B171" s="16" t="s">
        <v>190</v>
      </c>
      <c r="C171" s="88">
        <v>259</v>
      </c>
      <c r="D171" s="32"/>
      <c r="E171" s="89">
        <f t="shared" si="217"/>
        <v>896.3363997880041</v>
      </c>
      <c r="F171" s="90">
        <v>51075.22</v>
      </c>
      <c r="G171" s="91">
        <f t="shared" si="218"/>
        <v>764.5499822751667</v>
      </c>
      <c r="H171" s="92">
        <v>43565.74</v>
      </c>
      <c r="I171" s="89">
        <f t="shared" si="219"/>
        <v>852.3814454338373</v>
      </c>
      <c r="J171" s="20">
        <v>48570.57</v>
      </c>
      <c r="K171" s="91">
        <f t="shared" si="220"/>
        <v>752.1303143788763</v>
      </c>
      <c r="L171" s="22">
        <v>42858.04</v>
      </c>
      <c r="M171" s="89">
        <f t="shared" si="221"/>
        <v>887.3946600868342</v>
      </c>
      <c r="N171" s="20">
        <v>50565.7</v>
      </c>
      <c r="O171" s="91">
        <f t="shared" si="222"/>
        <v>914.8535858566361</v>
      </c>
      <c r="P171" s="20">
        <v>52130.37</v>
      </c>
      <c r="Q171" s="89">
        <f t="shared" si="223"/>
        <v>767.5940907862456</v>
      </c>
      <c r="R171" s="20">
        <v>43739.2</v>
      </c>
      <c r="S171" s="91">
        <f t="shared" si="224"/>
        <v>901.2200301146675</v>
      </c>
      <c r="T171" s="20">
        <v>51353.5</v>
      </c>
      <c r="U171" s="89">
        <f t="shared" si="225"/>
        <v>874.8951426936833</v>
      </c>
      <c r="V171" s="20">
        <v>49853.45</v>
      </c>
      <c r="W171" s="91">
        <f t="shared" si="226"/>
        <v>721.8599843459888</v>
      </c>
      <c r="X171" s="20">
        <v>41133.17</v>
      </c>
      <c r="Y171" s="89">
        <f t="shared" si="227"/>
        <v>890.2627487180207</v>
      </c>
      <c r="Z171" s="20">
        <v>50729.13</v>
      </c>
      <c r="AA171" s="91">
        <f t="shared" si="228"/>
        <v>671.0599099367873</v>
      </c>
      <c r="AB171" s="20">
        <v>38238.47</v>
      </c>
      <c r="AC171" s="89">
        <f t="shared" si="229"/>
        <v>885.7843326512491</v>
      </c>
      <c r="AD171" s="20">
        <v>50473.94</v>
      </c>
      <c r="AE171" s="91">
        <f t="shared" si="230"/>
        <v>522.0700499454216</v>
      </c>
      <c r="AF171" s="20">
        <v>29748.7</v>
      </c>
      <c r="AG171" s="89">
        <f t="shared" si="231"/>
        <v>98.20136814654401</v>
      </c>
      <c r="AH171" s="20">
        <v>5595.73</v>
      </c>
      <c r="AI171" s="91">
        <f t="shared" si="232"/>
        <v>151.5076637967646</v>
      </c>
      <c r="AJ171" s="20">
        <v>8633.24</v>
      </c>
      <c r="AK171" s="89">
        <f t="shared" si="233"/>
        <v>559.1153026734664</v>
      </c>
      <c r="AL171" s="20">
        <v>31859.62</v>
      </c>
      <c r="AM171" s="91">
        <f t="shared" si="234"/>
        <v>458.0374222125506</v>
      </c>
      <c r="AN171" s="20">
        <v>26099.98</v>
      </c>
      <c r="AO171" s="89">
        <f t="shared" si="201"/>
        <v>824.2312511626438</v>
      </c>
      <c r="AP171" s="20">
        <v>46966.51</v>
      </c>
      <c r="AQ171" s="91">
        <f t="shared" si="202"/>
        <v>703.709930469515</v>
      </c>
      <c r="AR171" s="20">
        <v>40098.94</v>
      </c>
      <c r="AS171" s="89">
        <f t="shared" si="203"/>
        <v>692.4974816697144</v>
      </c>
      <c r="AT171" s="20">
        <v>39460.03</v>
      </c>
      <c r="AU171" s="91">
        <f t="shared" si="204"/>
        <v>763.1000558069013</v>
      </c>
      <c r="AV171" s="20">
        <v>43483.12</v>
      </c>
      <c r="AW171" s="89">
        <f t="shared" si="235"/>
        <v>789.4438965150521</v>
      </c>
      <c r="AX171" s="20">
        <v>44984.25</v>
      </c>
      <c r="AY171" s="91">
        <v>644.29</v>
      </c>
      <c r="AZ171" s="20">
        <v>36713.06</v>
      </c>
      <c r="BA171" s="89">
        <f t="shared" si="236"/>
        <v>9018.138120325297</v>
      </c>
      <c r="BB171" s="20">
        <f t="shared" si="237"/>
        <v>513873.3500000001</v>
      </c>
      <c r="BC171" s="27">
        <f t="shared" si="238"/>
        <v>2.563831701782264</v>
      </c>
      <c r="BD171" s="26">
        <f t="shared" si="239"/>
        <v>7968.388929139276</v>
      </c>
      <c r="BE171" s="20">
        <f t="shared" si="240"/>
        <v>454056.33</v>
      </c>
      <c r="BF171" s="94">
        <f t="shared" si="241"/>
        <v>1049.7491911860207</v>
      </c>
      <c r="BG171" s="29">
        <f t="shared" si="242"/>
        <v>59817.02000000008</v>
      </c>
      <c r="BH171" s="30">
        <v>12</v>
      </c>
      <c r="BI171" s="30"/>
    </row>
    <row r="172" spans="1:61" ht="12.75">
      <c r="A172" s="15">
        <v>167</v>
      </c>
      <c r="B172" s="16" t="s">
        <v>191</v>
      </c>
      <c r="C172" s="88">
        <v>603</v>
      </c>
      <c r="D172" s="32"/>
      <c r="E172" s="89"/>
      <c r="F172" s="90"/>
      <c r="G172" s="91"/>
      <c r="H172" s="92"/>
      <c r="I172" s="89"/>
      <c r="J172" s="20"/>
      <c r="K172" s="91"/>
      <c r="L172" s="22"/>
      <c r="M172" s="89"/>
      <c r="N172" s="20"/>
      <c r="O172" s="91"/>
      <c r="P172" s="20"/>
      <c r="Q172" s="89"/>
      <c r="R172" s="20"/>
      <c r="S172" s="91"/>
      <c r="T172" s="20"/>
      <c r="U172" s="89"/>
      <c r="V172" s="20"/>
      <c r="W172" s="91"/>
      <c r="X172" s="20"/>
      <c r="Y172" s="89"/>
      <c r="Z172" s="20"/>
      <c r="AA172" s="91"/>
      <c r="AB172" s="20"/>
      <c r="AC172" s="89"/>
      <c r="AD172" s="20"/>
      <c r="AE172" s="91"/>
      <c r="AF172" s="20"/>
      <c r="AG172" s="89"/>
      <c r="AH172" s="20"/>
      <c r="AI172" s="91"/>
      <c r="AJ172" s="20"/>
      <c r="AK172" s="89"/>
      <c r="AL172" s="20"/>
      <c r="AM172" s="91"/>
      <c r="AN172" s="20"/>
      <c r="AO172" s="89"/>
      <c r="AP172" s="20"/>
      <c r="AQ172" s="91"/>
      <c r="AR172" s="20"/>
      <c r="AS172" s="89">
        <f t="shared" si="203"/>
        <v>0</v>
      </c>
      <c r="AT172" s="20">
        <v>0</v>
      </c>
      <c r="AU172" s="91">
        <f t="shared" si="204"/>
        <v>0</v>
      </c>
      <c r="AV172" s="20">
        <v>0</v>
      </c>
      <c r="AW172" s="89">
        <f t="shared" si="235"/>
        <v>1981.1148042722114</v>
      </c>
      <c r="AX172" s="20">
        <v>112888.28</v>
      </c>
      <c r="AY172" s="93">
        <v>2564.51</v>
      </c>
      <c r="AZ172" s="34">
        <v>146131.42</v>
      </c>
      <c r="BA172" s="89">
        <f t="shared" si="236"/>
        <v>1981.1148042722114</v>
      </c>
      <c r="BB172" s="20">
        <f t="shared" si="237"/>
        <v>112888.28</v>
      </c>
      <c r="BC172" s="27">
        <f t="shared" si="238"/>
        <v>4.252918739635158</v>
      </c>
      <c r="BD172" s="26">
        <f t="shared" si="239"/>
        <v>2564.51</v>
      </c>
      <c r="BE172" s="20">
        <f t="shared" si="240"/>
        <v>146131.42</v>
      </c>
      <c r="BF172" s="94">
        <f t="shared" si="241"/>
        <v>-583.3951957277889</v>
      </c>
      <c r="BG172" s="29">
        <f t="shared" si="242"/>
        <v>-33243.140000000014</v>
      </c>
      <c r="BH172" s="43">
        <v>1</v>
      </c>
      <c r="BI172" s="44">
        <v>40513</v>
      </c>
    </row>
    <row r="173" spans="1:61" ht="12.75">
      <c r="A173" s="15">
        <v>168</v>
      </c>
      <c r="B173" s="16" t="s">
        <v>192</v>
      </c>
      <c r="C173" s="88">
        <v>257</v>
      </c>
      <c r="D173" s="32"/>
      <c r="E173" s="89"/>
      <c r="F173" s="90"/>
      <c r="G173" s="91"/>
      <c r="H173" s="92"/>
      <c r="I173" s="89"/>
      <c r="J173" s="20"/>
      <c r="K173" s="91"/>
      <c r="L173" s="22"/>
      <c r="M173" s="89"/>
      <c r="N173" s="20"/>
      <c r="O173" s="91"/>
      <c r="P173" s="20"/>
      <c r="Q173" s="89"/>
      <c r="R173" s="20"/>
      <c r="S173" s="91"/>
      <c r="T173" s="20"/>
      <c r="U173" s="89"/>
      <c r="V173" s="20"/>
      <c r="W173" s="91"/>
      <c r="X173" s="20"/>
      <c r="Y173" s="89"/>
      <c r="Z173" s="20"/>
      <c r="AA173" s="91"/>
      <c r="AB173" s="20"/>
      <c r="AC173" s="89"/>
      <c r="AD173" s="20"/>
      <c r="AE173" s="91"/>
      <c r="AF173" s="20"/>
      <c r="AG173" s="89"/>
      <c r="AH173" s="20"/>
      <c r="AI173" s="91"/>
      <c r="AJ173" s="20"/>
      <c r="AK173" s="89"/>
      <c r="AL173" s="20"/>
      <c r="AM173" s="91"/>
      <c r="AN173" s="20"/>
      <c r="AO173" s="89"/>
      <c r="AP173" s="20"/>
      <c r="AQ173" s="91"/>
      <c r="AR173" s="20"/>
      <c r="AS173" s="89">
        <f t="shared" si="203"/>
        <v>0</v>
      </c>
      <c r="AT173" s="20">
        <v>0</v>
      </c>
      <c r="AU173" s="91">
        <f t="shared" si="204"/>
        <v>0</v>
      </c>
      <c r="AV173" s="20">
        <v>0</v>
      </c>
      <c r="AW173" s="89">
        <f t="shared" si="235"/>
        <v>859.8402659075992</v>
      </c>
      <c r="AX173" s="20">
        <v>48995.59</v>
      </c>
      <c r="AY173" s="93">
        <v>1062.3</v>
      </c>
      <c r="AZ173" s="34">
        <v>60532.19</v>
      </c>
      <c r="BA173" s="89">
        <f t="shared" si="236"/>
        <v>859.8402659075992</v>
      </c>
      <c r="BB173" s="20">
        <f t="shared" si="237"/>
        <v>48995.59</v>
      </c>
      <c r="BC173" s="27">
        <f t="shared" si="238"/>
        <v>4.133463035019455</v>
      </c>
      <c r="BD173" s="26">
        <f t="shared" si="239"/>
        <v>1062.3</v>
      </c>
      <c r="BE173" s="20">
        <f t="shared" si="240"/>
        <v>60532.19</v>
      </c>
      <c r="BF173" s="94">
        <f t="shared" si="241"/>
        <v>-202.4597340924007</v>
      </c>
      <c r="BG173" s="29">
        <f t="shared" si="242"/>
        <v>-11536.600000000006</v>
      </c>
      <c r="BH173" s="43">
        <v>1</v>
      </c>
      <c r="BI173" s="44">
        <v>40513</v>
      </c>
    </row>
    <row r="174" spans="1:61" ht="12.75">
      <c r="A174" s="15">
        <v>169</v>
      </c>
      <c r="B174" s="16" t="s">
        <v>193</v>
      </c>
      <c r="C174" s="88">
        <v>267</v>
      </c>
      <c r="D174" s="32"/>
      <c r="E174" s="89">
        <f aca="true" t="shared" si="243" ref="E174:E185">F174/1.18/48.29</f>
        <v>878.6278873051585</v>
      </c>
      <c r="F174" s="90">
        <v>50066.15</v>
      </c>
      <c r="G174" s="91">
        <f>H174/1.18/48.29</f>
        <v>822.0600468216392</v>
      </c>
      <c r="H174" s="92">
        <v>46842.79</v>
      </c>
      <c r="I174" s="89">
        <f aca="true" t="shared" si="244" ref="I174:I185">J174/1.18/48.29</f>
        <v>858.6846418706192</v>
      </c>
      <c r="J174" s="20">
        <v>48929.74</v>
      </c>
      <c r="K174" s="91">
        <f>L174/1.18/48.29</f>
        <v>806.6606764919572</v>
      </c>
      <c r="L174" s="22">
        <v>45965.3</v>
      </c>
      <c r="M174" s="89">
        <f aca="true" t="shared" si="245" ref="M174:M185">N174/1.18/48.29</f>
        <v>849.2169484505689</v>
      </c>
      <c r="N174" s="20">
        <v>48390.25</v>
      </c>
      <c r="O174" s="91">
        <f>P174/1.18/48.29</f>
        <v>1079.6310075778051</v>
      </c>
      <c r="P174" s="20">
        <v>61519.75</v>
      </c>
      <c r="Q174" s="89">
        <f aca="true" t="shared" si="246" ref="Q174:Q185">R174/1.18/48.29</f>
        <v>731.1423567359632</v>
      </c>
      <c r="R174" s="20">
        <v>41662.1</v>
      </c>
      <c r="S174" s="91">
        <f>T174/1.18/48.29</f>
        <v>1033.039966866846</v>
      </c>
      <c r="T174" s="20">
        <v>58864.89</v>
      </c>
      <c r="U174" s="89">
        <f aca="true" t="shared" si="247" ref="U174:U185">V174/1.18/48.29</f>
        <v>819.8432141967141</v>
      </c>
      <c r="V174" s="20">
        <v>46716.47</v>
      </c>
      <c r="W174" s="91">
        <f>X174/1.18/48.29</f>
        <v>857.1099395951719</v>
      </c>
      <c r="X174" s="20">
        <v>48840.01</v>
      </c>
      <c r="Y174" s="89">
        <f aca="true" t="shared" si="248" ref="Y174:Y185">Z174/1.18/48.29</f>
        <v>819.8616410036819</v>
      </c>
      <c r="Z174" s="20">
        <v>46717.52</v>
      </c>
      <c r="AA174" s="91">
        <f>AB174/1.18/48.29</f>
        <v>837.7900467163431</v>
      </c>
      <c r="AB174" s="20">
        <v>47739.12</v>
      </c>
      <c r="AC174" s="89">
        <f aca="true" t="shared" si="249" ref="AC174:AC185">AD174/1.18/48.29</f>
        <v>790.0305709502267</v>
      </c>
      <c r="AD174" s="20">
        <v>45017.68</v>
      </c>
      <c r="AE174" s="91">
        <f>AF174/1.18/48.29</f>
        <v>685.8399640589518</v>
      </c>
      <c r="AF174" s="20">
        <v>39080.67</v>
      </c>
      <c r="AG174" s="89">
        <f aca="true" t="shared" si="250" ref="AG174:AG185">AH174/1.18/48.29</f>
        <v>204.13795887136683</v>
      </c>
      <c r="AH174" s="20">
        <v>11632.23</v>
      </c>
      <c r="AI174" s="91">
        <f>AJ174/1.18/48.29</f>
        <v>185.04813783953588</v>
      </c>
      <c r="AJ174" s="20">
        <v>10544.45</v>
      </c>
      <c r="AK174" s="89">
        <f aca="true" t="shared" si="251" ref="AK174:AK185">AL174/1.18/48.29</f>
        <v>557.52287556465</v>
      </c>
      <c r="AL174" s="20">
        <v>31768.88</v>
      </c>
      <c r="AM174" s="91">
        <f>AN174/1.18/48.29</f>
        <v>597.5301058927175</v>
      </c>
      <c r="AN174" s="20">
        <v>34048.58</v>
      </c>
      <c r="AO174" s="89">
        <f aca="true" t="shared" si="252" ref="AO174:AO185">AP174/1.18/48.29</f>
        <v>811.5244760644553</v>
      </c>
      <c r="AP174" s="20">
        <v>46242.45</v>
      </c>
      <c r="AQ174" s="91">
        <f>AR174/1.18/48.29</f>
        <v>920.7099760977991</v>
      </c>
      <c r="AR174" s="20">
        <v>52464.08</v>
      </c>
      <c r="AS174" s="89">
        <f t="shared" si="203"/>
        <v>712.874195801496</v>
      </c>
      <c r="AT174" s="20">
        <v>40621.14</v>
      </c>
      <c r="AU174" s="91">
        <f t="shared" si="204"/>
        <v>1141.5599959285532</v>
      </c>
      <c r="AV174" s="20">
        <v>65048.6</v>
      </c>
      <c r="AW174" s="89">
        <f t="shared" si="235"/>
        <v>849.5528428175817</v>
      </c>
      <c r="AX174" s="20">
        <v>48409.39</v>
      </c>
      <c r="AY174" s="91">
        <v>860.97</v>
      </c>
      <c r="AZ174" s="20">
        <v>49059.96</v>
      </c>
      <c r="BA174" s="89">
        <f t="shared" si="236"/>
        <v>8883.019609632482</v>
      </c>
      <c r="BB174" s="20">
        <f t="shared" si="237"/>
        <v>506174</v>
      </c>
      <c r="BC174" s="27">
        <f t="shared" si="238"/>
        <v>3.0674000823618353</v>
      </c>
      <c r="BD174" s="26">
        <f t="shared" si="239"/>
        <v>9827.94986388732</v>
      </c>
      <c r="BE174" s="20">
        <f t="shared" si="240"/>
        <v>560018.2</v>
      </c>
      <c r="BF174" s="94">
        <f t="shared" si="241"/>
        <v>-944.9302542548376</v>
      </c>
      <c r="BG174" s="29">
        <f t="shared" si="242"/>
        <v>-53844.19999999995</v>
      </c>
      <c r="BH174" s="30">
        <v>12</v>
      </c>
      <c r="BI174" s="30"/>
    </row>
    <row r="175" spans="1:61" ht="12.75">
      <c r="A175" s="15">
        <v>170</v>
      </c>
      <c r="B175" s="16" t="s">
        <v>194</v>
      </c>
      <c r="C175" s="88">
        <v>249</v>
      </c>
      <c r="D175" s="32"/>
      <c r="E175" s="89">
        <f t="shared" si="243"/>
        <v>802.4988505182321</v>
      </c>
      <c r="F175" s="90">
        <v>45728.15</v>
      </c>
      <c r="G175" s="91">
        <f>H175/1.18/48.29</f>
        <v>801.3700769714052</v>
      </c>
      <c r="H175" s="92">
        <v>45663.83</v>
      </c>
      <c r="I175" s="89">
        <f t="shared" si="244"/>
        <v>820.8670426905245</v>
      </c>
      <c r="J175" s="20">
        <v>46774.81</v>
      </c>
      <c r="K175" s="91">
        <f>L175/1.18/48.29</f>
        <v>743.0144852252107</v>
      </c>
      <c r="L175" s="22">
        <v>42338.6</v>
      </c>
      <c r="M175" s="89">
        <f t="shared" si="245"/>
        <v>802.4827051254604</v>
      </c>
      <c r="N175" s="20">
        <v>45727.23</v>
      </c>
      <c r="O175" s="91">
        <f>P175/1.18/48.29</f>
        <v>1286.902752087494</v>
      </c>
      <c r="P175" s="20">
        <v>73330.55</v>
      </c>
      <c r="Q175" s="89">
        <f t="shared" si="246"/>
        <v>712.2531246599816</v>
      </c>
      <c r="R175" s="20">
        <v>40585.75</v>
      </c>
      <c r="S175" s="91">
        <f>T175/1.18/48.29</f>
        <v>1201.130002000625</v>
      </c>
      <c r="T175" s="20">
        <v>68443.03</v>
      </c>
      <c r="U175" s="89">
        <f t="shared" si="247"/>
        <v>767.7704616529373</v>
      </c>
      <c r="V175" s="20">
        <v>43749.25</v>
      </c>
      <c r="W175" s="91">
        <f>X175/1.18/48.29</f>
        <v>735.169930258923</v>
      </c>
      <c r="X175" s="20">
        <v>41891.6</v>
      </c>
      <c r="Y175" s="89">
        <f t="shared" si="248"/>
        <v>794.5347845467531</v>
      </c>
      <c r="Z175" s="20">
        <v>45274.34</v>
      </c>
      <c r="AA175" s="91">
        <f>AB175/1.18/48.29</f>
        <v>684.9300307815424</v>
      </c>
      <c r="AB175" s="20">
        <v>39028.82</v>
      </c>
      <c r="AC175" s="89">
        <f t="shared" si="249"/>
        <v>781.9984135396668</v>
      </c>
      <c r="AD175" s="20">
        <v>44559.99</v>
      </c>
      <c r="AE175" s="91">
        <f>AF175/1.18/48.29</f>
        <v>566.5999206769834</v>
      </c>
      <c r="AF175" s="20">
        <v>32286.11</v>
      </c>
      <c r="AG175" s="89">
        <f t="shared" si="250"/>
        <v>157.5030448104847</v>
      </c>
      <c r="AH175" s="20">
        <v>8974.87</v>
      </c>
      <c r="AI175" s="91">
        <f>AJ175/1.18/48.29</f>
        <v>157.48005517512487</v>
      </c>
      <c r="AJ175" s="20">
        <v>8973.56</v>
      </c>
      <c r="AK175" s="89">
        <f t="shared" si="251"/>
        <v>507.11818778495746</v>
      </c>
      <c r="AL175" s="20">
        <v>28896.71</v>
      </c>
      <c r="AM175" s="91">
        <f>AN175/1.18/48.29</f>
        <v>492.7733572940323</v>
      </c>
      <c r="AN175" s="20">
        <v>28079.31</v>
      </c>
      <c r="AO175" s="89">
        <f t="shared" si="252"/>
        <v>712.5918269213895</v>
      </c>
      <c r="AP175" s="20">
        <v>40605.05</v>
      </c>
      <c r="AQ175" s="91">
        <f>AR175/1.18/48.29</f>
        <v>756.2400188128926</v>
      </c>
      <c r="AR175" s="20">
        <v>43092.22</v>
      </c>
      <c r="AS175" s="89">
        <f t="shared" si="203"/>
        <v>632.1946151605239</v>
      </c>
      <c r="AT175" s="20">
        <v>36023.84</v>
      </c>
      <c r="AU175" s="91">
        <f t="shared" si="204"/>
        <v>910.3086577913805</v>
      </c>
      <c r="AV175" s="20">
        <v>51871.39</v>
      </c>
      <c r="AW175" s="89">
        <f t="shared" si="235"/>
        <v>720.4184815609085</v>
      </c>
      <c r="AX175" s="20">
        <v>41051.03</v>
      </c>
      <c r="AY175" s="91">
        <v>724.33</v>
      </c>
      <c r="AZ175" s="20">
        <v>41273.92</v>
      </c>
      <c r="BA175" s="89">
        <f t="shared" si="236"/>
        <v>8212.231538971819</v>
      </c>
      <c r="BB175" s="20">
        <f t="shared" si="237"/>
        <v>467951.01999999996</v>
      </c>
      <c r="BC175" s="27">
        <f t="shared" si="238"/>
        <v>3.0322119434657338</v>
      </c>
      <c r="BD175" s="26">
        <f t="shared" si="239"/>
        <v>9060.249287075612</v>
      </c>
      <c r="BE175" s="20">
        <f t="shared" si="240"/>
        <v>516272.94</v>
      </c>
      <c r="BF175" s="94">
        <f t="shared" si="241"/>
        <v>-848.0177481037936</v>
      </c>
      <c r="BG175" s="29">
        <f t="shared" si="242"/>
        <v>-48321.92000000004</v>
      </c>
      <c r="BH175" s="30">
        <v>12</v>
      </c>
      <c r="BI175" s="30"/>
    </row>
    <row r="176" spans="1:61" ht="12.75">
      <c r="A176" s="15">
        <v>171</v>
      </c>
      <c r="B176" s="16" t="s">
        <v>195</v>
      </c>
      <c r="C176" s="88">
        <v>237</v>
      </c>
      <c r="D176" s="32"/>
      <c r="E176" s="89">
        <f t="shared" si="243"/>
        <v>793.7045252728045</v>
      </c>
      <c r="F176" s="90">
        <v>45227.03</v>
      </c>
      <c r="G176" s="91">
        <f>H176/1.18/48.29</f>
        <v>784.169968867471</v>
      </c>
      <c r="H176" s="92">
        <v>44683.73</v>
      </c>
      <c r="I176" s="89">
        <f t="shared" si="244"/>
        <v>780.3635170281246</v>
      </c>
      <c r="J176" s="20">
        <v>44466.83</v>
      </c>
      <c r="K176" s="91">
        <f>L176/1.18/48.29</f>
        <v>723.6363285376837</v>
      </c>
      <c r="L176" s="22">
        <v>41234.39</v>
      </c>
      <c r="M176" s="89">
        <f t="shared" si="245"/>
        <v>785.3226095166561</v>
      </c>
      <c r="N176" s="20">
        <v>44749.41</v>
      </c>
      <c r="O176" s="91">
        <f>P176/1.18/48.29</f>
        <v>927.3244978256367</v>
      </c>
      <c r="P176" s="20">
        <v>52840.99</v>
      </c>
      <c r="Q176" s="89">
        <f t="shared" si="246"/>
        <v>705.4360835488977</v>
      </c>
      <c r="R176" s="20">
        <v>40197.3</v>
      </c>
      <c r="S176" s="91">
        <f>T176/1.18/48.29</f>
        <v>870.4300641252884</v>
      </c>
      <c r="T176" s="20">
        <v>49599.02</v>
      </c>
      <c r="U176" s="89">
        <f t="shared" si="247"/>
        <v>771.5388314245502</v>
      </c>
      <c r="V176" s="20">
        <v>43963.98</v>
      </c>
      <c r="W176" s="91">
        <f>X176/1.18/48.29</f>
        <v>690.0900632127226</v>
      </c>
      <c r="X176" s="20">
        <v>39322.85</v>
      </c>
      <c r="Y176" s="89">
        <f t="shared" si="248"/>
        <v>774.8324915499928</v>
      </c>
      <c r="Z176" s="20">
        <v>44151.66</v>
      </c>
      <c r="AA176" s="91">
        <f>AB176/1.18/48.29</f>
        <v>646.3553530751709</v>
      </c>
      <c r="AB176" s="20">
        <v>36830.75</v>
      </c>
      <c r="AC176" s="89">
        <f t="shared" si="249"/>
        <v>721.5718241836925</v>
      </c>
      <c r="AD176" s="20">
        <v>41116.75</v>
      </c>
      <c r="AE176" s="91">
        <f>AF176/1.18/48.29</f>
        <v>542.9300728999582</v>
      </c>
      <c r="AF176" s="20">
        <v>30937.35</v>
      </c>
      <c r="AG176" s="89">
        <f t="shared" si="250"/>
        <v>169.4195731298546</v>
      </c>
      <c r="AH176" s="20">
        <v>9653.9</v>
      </c>
      <c r="AI176" s="91">
        <f>AJ176/1.18/48.29</f>
        <v>157.46724415694726</v>
      </c>
      <c r="AJ176" s="20">
        <v>8972.83</v>
      </c>
      <c r="AK176" s="89">
        <f t="shared" si="251"/>
        <v>474.5153749767472</v>
      </c>
      <c r="AL176" s="20">
        <v>27038.93</v>
      </c>
      <c r="AM176" s="91">
        <f>AN176/1.18/48.29</f>
        <v>464.1412581472811</v>
      </c>
      <c r="AN176" s="20">
        <v>26447.79</v>
      </c>
      <c r="AO176" s="89">
        <f t="shared" si="252"/>
        <v>741.7702370213856</v>
      </c>
      <c r="AP176" s="20">
        <v>42267.7</v>
      </c>
      <c r="AQ176" s="91">
        <f>AR176/1.18/48.29</f>
        <v>739.2299700608261</v>
      </c>
      <c r="AR176" s="20">
        <v>42122.95</v>
      </c>
      <c r="AS176" s="89">
        <f t="shared" si="203"/>
        <v>660.508018293432</v>
      </c>
      <c r="AT176" s="20">
        <v>37637.2</v>
      </c>
      <c r="AU176" s="91">
        <f t="shared" si="204"/>
        <v>875.1245125670824</v>
      </c>
      <c r="AV176" s="20">
        <v>49866.52</v>
      </c>
      <c r="AW176" s="89">
        <f t="shared" si="235"/>
        <v>723.8772809754627</v>
      </c>
      <c r="AX176" s="20">
        <v>41248.12</v>
      </c>
      <c r="AY176" s="91">
        <v>718.72</v>
      </c>
      <c r="AZ176" s="20">
        <v>40954.25</v>
      </c>
      <c r="BA176" s="89">
        <f t="shared" si="236"/>
        <v>8102.860366921599</v>
      </c>
      <c r="BB176" s="20">
        <f t="shared" si="237"/>
        <v>461718.80999999994</v>
      </c>
      <c r="BC176" s="27">
        <f t="shared" si="238"/>
        <v>2.8620321144430623</v>
      </c>
      <c r="BD176" s="26">
        <f t="shared" si="239"/>
        <v>8139.619333476068</v>
      </c>
      <c r="BE176" s="20">
        <f t="shared" si="240"/>
        <v>463813.42</v>
      </c>
      <c r="BF176" s="94">
        <f t="shared" si="241"/>
        <v>-36.758966554469225</v>
      </c>
      <c r="BG176" s="29">
        <f t="shared" si="242"/>
        <v>-2094.6100000000442</v>
      </c>
      <c r="BH176" s="30">
        <v>12</v>
      </c>
      <c r="BI176" s="30"/>
    </row>
    <row r="177" spans="1:61" ht="12.75">
      <c r="A177" s="15">
        <v>172</v>
      </c>
      <c r="B177" s="16" t="s">
        <v>196</v>
      </c>
      <c r="C177" s="88">
        <v>356</v>
      </c>
      <c r="D177" s="32"/>
      <c r="E177" s="89">
        <f t="shared" si="243"/>
        <v>1220.0887294628849</v>
      </c>
      <c r="F177" s="90">
        <v>69523.34</v>
      </c>
      <c r="G177" s="91">
        <f>H177/1.18/48.29</f>
        <v>1086.8099160790564</v>
      </c>
      <c r="H177" s="92">
        <v>61928.82</v>
      </c>
      <c r="I177" s="89">
        <f t="shared" si="244"/>
        <v>1060.4827472438762</v>
      </c>
      <c r="J177" s="20">
        <v>60428.64</v>
      </c>
      <c r="K177" s="91">
        <f>L177/1.18/48.29</f>
        <v>901.3923646331663</v>
      </c>
      <c r="L177" s="22">
        <v>51363.32</v>
      </c>
      <c r="M177" s="89">
        <f t="shared" si="245"/>
        <v>1157.888428316211</v>
      </c>
      <c r="N177" s="20">
        <v>65979.03</v>
      </c>
      <c r="O177" s="91">
        <f>P177/1.18/48.29</f>
        <v>1276.5424992366036</v>
      </c>
      <c r="P177" s="20">
        <v>72740.2</v>
      </c>
      <c r="Q177" s="89">
        <f t="shared" si="246"/>
        <v>1046.085268733043</v>
      </c>
      <c r="R177" s="20">
        <v>59608.24</v>
      </c>
      <c r="S177" s="91">
        <f>T177/1.18/48.29</f>
        <v>1177.4399724826349</v>
      </c>
      <c r="T177" s="20">
        <v>67093.12</v>
      </c>
      <c r="U177" s="89">
        <f t="shared" si="247"/>
        <v>727.2411384607826</v>
      </c>
      <c r="V177" s="20">
        <v>41439.8</v>
      </c>
      <c r="W177" s="91">
        <f>X177/1.18/48.29</f>
        <v>917.5300356953576</v>
      </c>
      <c r="X177" s="20">
        <v>52282.88</v>
      </c>
      <c r="Y177" s="89">
        <f t="shared" si="248"/>
        <v>1093.6753933684556</v>
      </c>
      <c r="Z177" s="20">
        <v>62320.03</v>
      </c>
      <c r="AA177" s="91">
        <f>AB177/1.18/48.29</f>
        <v>720.8372088125767</v>
      </c>
      <c r="AB177" s="20">
        <v>41074.89</v>
      </c>
      <c r="AC177" s="89">
        <f t="shared" si="249"/>
        <v>1081.452629066621</v>
      </c>
      <c r="AD177" s="20">
        <v>61623.55</v>
      </c>
      <c r="AE177" s="91">
        <f>AF177/1.18/48.29</f>
        <v>709.0500191287806</v>
      </c>
      <c r="AF177" s="20">
        <v>40403.23</v>
      </c>
      <c r="AG177" s="89">
        <f t="shared" si="250"/>
        <v>252.85966494800132</v>
      </c>
      <c r="AH177" s="20">
        <v>14408.5</v>
      </c>
      <c r="AI177" s="91">
        <f>AJ177/1.18/48.29</f>
        <v>194.85418253419488</v>
      </c>
      <c r="AJ177" s="20">
        <v>11103.22</v>
      </c>
      <c r="AK177" s="89">
        <f t="shared" si="251"/>
        <v>697.4327070558877</v>
      </c>
      <c r="AL177" s="20">
        <v>39741.25</v>
      </c>
      <c r="AM177" s="91">
        <f>AN177/1.18/48.29</f>
        <v>627.704265542573</v>
      </c>
      <c r="AN177" s="20">
        <v>35767.97</v>
      </c>
      <c r="AO177" s="89">
        <f t="shared" si="252"/>
        <v>1071.5612945797109</v>
      </c>
      <c r="AP177" s="20">
        <v>61059.92</v>
      </c>
      <c r="AQ177" s="91">
        <f>AR177/1.18/48.29</f>
        <v>1033.7200037906575</v>
      </c>
      <c r="AR177" s="20">
        <v>58903.64</v>
      </c>
      <c r="AS177" s="89">
        <f t="shared" si="203"/>
        <v>979.1431359266579</v>
      </c>
      <c r="AT177" s="20">
        <v>55793.73</v>
      </c>
      <c r="AU177" s="91">
        <f t="shared" si="204"/>
        <v>1221.8799905935539</v>
      </c>
      <c r="AV177" s="20">
        <v>69625.41</v>
      </c>
      <c r="AW177" s="89">
        <f t="shared" si="235"/>
        <v>1057.8359557897027</v>
      </c>
      <c r="AX177" s="20">
        <v>60277.82</v>
      </c>
      <c r="AY177" s="91">
        <v>1039.17</v>
      </c>
      <c r="AZ177" s="20">
        <v>59214.19</v>
      </c>
      <c r="BA177" s="89">
        <f t="shared" si="236"/>
        <v>11445.747092951835</v>
      </c>
      <c r="BB177" s="20">
        <f t="shared" si="237"/>
        <v>652203.85</v>
      </c>
      <c r="BC177" s="27">
        <f t="shared" si="238"/>
        <v>2.553120425685664</v>
      </c>
      <c r="BD177" s="26">
        <f t="shared" si="239"/>
        <v>10906.930458529156</v>
      </c>
      <c r="BE177" s="20">
        <f t="shared" si="240"/>
        <v>621500.8899999999</v>
      </c>
      <c r="BF177" s="94">
        <f t="shared" si="241"/>
        <v>538.8166344226793</v>
      </c>
      <c r="BG177" s="29">
        <f t="shared" si="242"/>
        <v>30702.96000000008</v>
      </c>
      <c r="BH177" s="30">
        <v>12</v>
      </c>
      <c r="BI177" s="30"/>
    </row>
    <row r="178" spans="1:61" ht="12.75">
      <c r="A178" s="15">
        <v>173</v>
      </c>
      <c r="B178" s="16" t="s">
        <v>197</v>
      </c>
      <c r="C178" s="88">
        <v>183</v>
      </c>
      <c r="D178" s="32"/>
      <c r="E178" s="89">
        <f t="shared" si="243"/>
        <v>632.9473063518082</v>
      </c>
      <c r="F178" s="90">
        <v>36066.73</v>
      </c>
      <c r="G178" s="91">
        <f>H178/1.18/48.29</f>
        <v>591.810074023116</v>
      </c>
      <c r="H178" s="92">
        <v>33722.64</v>
      </c>
      <c r="I178" s="89">
        <f t="shared" si="244"/>
        <v>609.6001909368189</v>
      </c>
      <c r="J178" s="20">
        <v>34736.36</v>
      </c>
      <c r="K178" s="91">
        <f>L178/1.18/48.29</f>
        <v>594.0637602619765</v>
      </c>
      <c r="L178" s="22">
        <v>33851.06</v>
      </c>
      <c r="M178" s="89">
        <f t="shared" si="245"/>
        <v>611.9986592304264</v>
      </c>
      <c r="N178" s="20">
        <v>34873.03</v>
      </c>
      <c r="O178" s="91">
        <f>P178/1.18/48.29</f>
        <v>731.6667310142467</v>
      </c>
      <c r="P178" s="20">
        <v>41691.98</v>
      </c>
      <c r="Q178" s="89">
        <f t="shared" si="246"/>
        <v>559.8534279125763</v>
      </c>
      <c r="R178" s="20">
        <v>31901.68</v>
      </c>
      <c r="S178" s="91">
        <f>T178/1.18/48.29</f>
        <v>725.6199304344163</v>
      </c>
      <c r="T178" s="20">
        <v>41347.42</v>
      </c>
      <c r="U178" s="89">
        <f t="shared" si="247"/>
        <v>593.8233343043968</v>
      </c>
      <c r="V178" s="20">
        <v>33837.36</v>
      </c>
      <c r="W178" s="91">
        <f>X178/1.18/48.29</f>
        <v>551.9100701622613</v>
      </c>
      <c r="X178" s="20">
        <v>31449.05</v>
      </c>
      <c r="Y178" s="89">
        <f t="shared" si="248"/>
        <v>613.114972745875</v>
      </c>
      <c r="Z178" s="20">
        <v>34936.64</v>
      </c>
      <c r="AA178" s="91">
        <f>AB178/1.18/48.29</f>
        <v>493.20998487246897</v>
      </c>
      <c r="AB178" s="20">
        <v>28104.19</v>
      </c>
      <c r="AC178" s="89">
        <f t="shared" si="249"/>
        <v>533.0880520583621</v>
      </c>
      <c r="AD178" s="20">
        <v>30376.53</v>
      </c>
      <c r="AE178" s="91">
        <f>AF178/1.18/48.29</f>
        <v>382.45996118086003</v>
      </c>
      <c r="AF178" s="20">
        <v>21793.41</v>
      </c>
      <c r="AG178" s="89">
        <f t="shared" si="250"/>
        <v>135.88243346167752</v>
      </c>
      <c r="AH178" s="20">
        <v>7742.88</v>
      </c>
      <c r="AI178" s="91">
        <f>AJ178/1.18/48.29</f>
        <v>105.77004748851397</v>
      </c>
      <c r="AJ178" s="20">
        <v>6027.01</v>
      </c>
      <c r="AK178" s="89">
        <f t="shared" si="251"/>
        <v>373.80743460238466</v>
      </c>
      <c r="AL178" s="20">
        <v>21300.37</v>
      </c>
      <c r="AM178" s="91">
        <f>AN178/1.18/48.29</f>
        <v>285.68079154543</v>
      </c>
      <c r="AN178" s="20">
        <v>16278.72</v>
      </c>
      <c r="AO178" s="89">
        <f t="shared" si="252"/>
        <v>565.1908841708464</v>
      </c>
      <c r="AP178" s="20">
        <v>32205.82</v>
      </c>
      <c r="AQ178" s="91">
        <f>AR178/1.18/48.29</f>
        <v>470.81000733562416</v>
      </c>
      <c r="AR178" s="20">
        <v>26827.79</v>
      </c>
      <c r="AS178" s="89">
        <f t="shared" si="203"/>
        <v>517.6441064051581</v>
      </c>
      <c r="AT178" s="20">
        <v>29496.5</v>
      </c>
      <c r="AU178" s="91">
        <f t="shared" si="204"/>
        <v>565.4999280477061</v>
      </c>
      <c r="AV178" s="20">
        <v>32223.43</v>
      </c>
      <c r="AW178" s="89">
        <f t="shared" si="235"/>
        <v>575.616771553222</v>
      </c>
      <c r="AX178" s="20">
        <v>32799.91</v>
      </c>
      <c r="AY178" s="91">
        <v>490.7</v>
      </c>
      <c r="AZ178" s="20">
        <v>27961.17</v>
      </c>
      <c r="BA178" s="89">
        <f t="shared" si="236"/>
        <v>6322.567573733551</v>
      </c>
      <c r="BB178" s="20">
        <f t="shared" si="237"/>
        <v>360273.80999999994</v>
      </c>
      <c r="BC178" s="27">
        <f t="shared" si="238"/>
        <v>2.7273229901487337</v>
      </c>
      <c r="BD178" s="26">
        <f t="shared" si="239"/>
        <v>5989.20128636662</v>
      </c>
      <c r="BE178" s="20">
        <f t="shared" si="240"/>
        <v>341277.86999999994</v>
      </c>
      <c r="BF178" s="94">
        <f t="shared" si="241"/>
        <v>333.36628736693183</v>
      </c>
      <c r="BG178" s="29">
        <f t="shared" si="242"/>
        <v>18995.940000000002</v>
      </c>
      <c r="BH178" s="30">
        <v>12</v>
      </c>
      <c r="BI178" s="30"/>
    </row>
    <row r="179" spans="1:61" ht="24">
      <c r="A179" s="15">
        <v>174</v>
      </c>
      <c r="B179" s="99" t="s">
        <v>218</v>
      </c>
      <c r="C179" s="88">
        <v>192</v>
      </c>
      <c r="D179" s="18"/>
      <c r="E179" s="89">
        <f t="shared" si="243"/>
        <v>621.5012758370159</v>
      </c>
      <c r="F179" s="90">
        <v>35414.51</v>
      </c>
      <c r="G179" s="93">
        <f>H179/1.18/820.5</f>
        <v>38.040002478852294</v>
      </c>
      <c r="H179" s="104">
        <v>36829.95</v>
      </c>
      <c r="I179" s="89">
        <f t="shared" si="244"/>
        <v>615.411303880861</v>
      </c>
      <c r="J179" s="20">
        <v>35067.49</v>
      </c>
      <c r="K179" s="91">
        <f>L179/1.18/820.5</f>
        <v>37.639998347431806</v>
      </c>
      <c r="L179" s="22">
        <v>36442.67</v>
      </c>
      <c r="M179" s="89">
        <f t="shared" si="245"/>
        <v>632.552095215699</v>
      </c>
      <c r="N179" s="20">
        <v>36044.21</v>
      </c>
      <c r="O179" s="93">
        <f>P179/1.18/820.5</f>
        <v>0.7702000640370177</v>
      </c>
      <c r="P179" s="34">
        <v>745.7</v>
      </c>
      <c r="Q179" s="89">
        <f t="shared" si="246"/>
        <v>402.0390578110358</v>
      </c>
      <c r="R179" s="20">
        <v>22909.07</v>
      </c>
      <c r="S179" s="91">
        <f>T179/1.18/820.5</f>
        <v>32.12999514558093</v>
      </c>
      <c r="T179" s="20">
        <v>31107.94</v>
      </c>
      <c r="U179" s="89">
        <f t="shared" si="247"/>
        <v>589.0144641660027</v>
      </c>
      <c r="V179" s="20">
        <v>33563.34</v>
      </c>
      <c r="W179" s="91">
        <f>X179/1.18/820.5</f>
        <v>39.43999628172157</v>
      </c>
      <c r="X179" s="20">
        <v>38185.41</v>
      </c>
      <c r="Y179" s="89">
        <f t="shared" si="248"/>
        <v>608.8775091168822</v>
      </c>
      <c r="Z179" s="20">
        <v>34695.18</v>
      </c>
      <c r="AA179" s="91">
        <f>AB179/1.18/820.5</f>
        <v>38.27999669486361</v>
      </c>
      <c r="AB179" s="20">
        <v>37062.31</v>
      </c>
      <c r="AC179" s="89">
        <f t="shared" si="249"/>
        <v>584.2678941844998</v>
      </c>
      <c r="AD179" s="20">
        <v>33292.87</v>
      </c>
      <c r="AE179" s="91">
        <f>AF179/1.18/820.5</f>
        <v>22.759995455437465</v>
      </c>
      <c r="AF179" s="20">
        <v>22036</v>
      </c>
      <c r="AG179" s="89">
        <f t="shared" si="250"/>
        <v>88.69225828416593</v>
      </c>
      <c r="AH179" s="20">
        <v>5053.88</v>
      </c>
      <c r="AI179" s="91">
        <f>AJ179/1.18/820.5</f>
        <v>0</v>
      </c>
      <c r="AJ179" s="20">
        <v>0</v>
      </c>
      <c r="AK179" s="89">
        <f t="shared" si="251"/>
        <v>263.3692626820306</v>
      </c>
      <c r="AL179" s="20">
        <v>15007.36</v>
      </c>
      <c r="AM179" s="91">
        <f>AN179/1.18/820.5</f>
        <v>16.300003098565366</v>
      </c>
      <c r="AN179" s="20">
        <v>15781.5</v>
      </c>
      <c r="AO179" s="89">
        <f t="shared" si="252"/>
        <v>582.9604683567852</v>
      </c>
      <c r="AP179" s="20">
        <v>33218.37</v>
      </c>
      <c r="AQ179" s="91">
        <f>AR179/1.18/820.5</f>
        <v>45.66038690752848</v>
      </c>
      <c r="AR179" s="20">
        <v>44207.93</v>
      </c>
      <c r="AS179" s="89">
        <f t="shared" si="203"/>
        <v>525.3761701022426</v>
      </c>
      <c r="AT179" s="20">
        <v>29937.09</v>
      </c>
      <c r="AU179" s="91">
        <f t="shared" si="204"/>
        <v>4410.828118254473</v>
      </c>
      <c r="AV179" s="20">
        <v>251338.69</v>
      </c>
      <c r="AW179" s="89">
        <f t="shared" si="235"/>
        <v>590.6054873276216</v>
      </c>
      <c r="AX179" s="20">
        <v>33654</v>
      </c>
      <c r="AY179" s="91">
        <v>703.3</v>
      </c>
      <c r="AZ179" s="20">
        <v>40075.58</v>
      </c>
      <c r="BA179" s="89">
        <f t="shared" si="236"/>
        <v>6104.667246964842</v>
      </c>
      <c r="BB179" s="20">
        <f t="shared" si="237"/>
        <v>347857.37</v>
      </c>
      <c r="BC179" s="27">
        <f t="shared" si="238"/>
        <v>2.3373041201078526</v>
      </c>
      <c r="BD179" s="26">
        <f t="shared" si="239"/>
        <v>5385.148692728492</v>
      </c>
      <c r="BE179" s="20">
        <f t="shared" si="240"/>
        <v>553813.6799999999</v>
      </c>
      <c r="BF179" s="94">
        <f t="shared" si="241"/>
        <v>719.5185542363497</v>
      </c>
      <c r="BG179" s="29">
        <f t="shared" si="242"/>
        <v>-205956.30999999994</v>
      </c>
      <c r="BH179" s="30">
        <v>12</v>
      </c>
      <c r="BI179" s="30"/>
    </row>
    <row r="180" spans="1:61" ht="12.75">
      <c r="A180" s="15">
        <v>175</v>
      </c>
      <c r="B180" s="100" t="s">
        <v>219</v>
      </c>
      <c r="C180" s="88">
        <v>191</v>
      </c>
      <c r="D180" s="32"/>
      <c r="E180" s="89">
        <f t="shared" si="243"/>
        <v>646.0250744969482</v>
      </c>
      <c r="F180" s="90">
        <v>36811.93</v>
      </c>
      <c r="G180" s="91">
        <f>H180/1.18/820.5</f>
        <v>37.80030779082618</v>
      </c>
      <c r="H180" s="105">
        <v>36597.88</v>
      </c>
      <c r="I180" s="89">
        <f t="shared" si="244"/>
        <v>650.0938889688359</v>
      </c>
      <c r="J180" s="20">
        <v>37043.78</v>
      </c>
      <c r="K180" s="91">
        <f>L180/1.18/820.5</f>
        <v>37.79030975325091</v>
      </c>
      <c r="L180" s="106">
        <v>36588.2</v>
      </c>
      <c r="M180" s="89">
        <f t="shared" si="245"/>
        <v>643.9858411925128</v>
      </c>
      <c r="N180" s="20">
        <v>36695.73</v>
      </c>
      <c r="O180" s="91">
        <f>P180/1.18/820.5</f>
        <v>37.859170204195465</v>
      </c>
      <c r="P180" s="20">
        <v>36654.87</v>
      </c>
      <c r="Q180" s="89">
        <f t="shared" si="246"/>
        <v>646.4611755951859</v>
      </c>
      <c r="R180" s="20">
        <v>36836.78</v>
      </c>
      <c r="S180" s="91">
        <f>T180/1.18/820.5</f>
        <v>37.763001063840775</v>
      </c>
      <c r="T180" s="20">
        <v>36561.76</v>
      </c>
      <c r="U180" s="89">
        <f t="shared" si="247"/>
        <v>602.8510657714163</v>
      </c>
      <c r="V180" s="20">
        <v>34351.78</v>
      </c>
      <c r="W180" s="91">
        <f>X180/1.18/820.5</f>
        <v>35.92099691176319</v>
      </c>
      <c r="X180" s="20">
        <v>34778.35</v>
      </c>
      <c r="Y180" s="89">
        <f t="shared" si="248"/>
        <v>619.8425122231152</v>
      </c>
      <c r="Z180" s="20">
        <v>35319.99</v>
      </c>
      <c r="AA180" s="91">
        <f>AB180/1.18/820.5</f>
        <v>49.09999070430391</v>
      </c>
      <c r="AB180" s="20">
        <v>47538.12</v>
      </c>
      <c r="AC180" s="89">
        <f t="shared" si="249"/>
        <v>586.6549554071272</v>
      </c>
      <c r="AD180" s="20">
        <v>33428.89</v>
      </c>
      <c r="AE180" s="91">
        <f>AF180/1.18/820.5</f>
        <v>43.37999772771874</v>
      </c>
      <c r="AF180" s="20">
        <v>42000.08</v>
      </c>
      <c r="AG180" s="89">
        <f t="shared" si="250"/>
        <v>557.1213466661519</v>
      </c>
      <c r="AH180" s="20">
        <v>31746</v>
      </c>
      <c r="AI180" s="91">
        <f>AJ180/1.18/820.5</f>
        <v>4.890000929569609</v>
      </c>
      <c r="AJ180" s="20">
        <v>4734.45</v>
      </c>
      <c r="AK180" s="89">
        <f t="shared" si="251"/>
        <v>-116.99214842529773</v>
      </c>
      <c r="AL180" s="20">
        <v>-6666.47</v>
      </c>
      <c r="AM180" s="91">
        <f>AN180/1.18/820.5</f>
        <v>17.223737076400294</v>
      </c>
      <c r="AN180" s="20">
        <v>16675.85</v>
      </c>
      <c r="AO180" s="89">
        <f t="shared" si="252"/>
        <v>581.0460108595316</v>
      </c>
      <c r="AP180" s="20">
        <v>33109.28</v>
      </c>
      <c r="AQ180" s="91">
        <f>AR180/1.18/820.5</f>
        <v>38.16999762443322</v>
      </c>
      <c r="AR180" s="20">
        <v>36955.81</v>
      </c>
      <c r="AS180" s="89">
        <f t="shared" si="203"/>
        <v>591.9878488370052</v>
      </c>
      <c r="AT180" s="20">
        <v>33732.77</v>
      </c>
      <c r="AU180" s="91">
        <f>AV180/1.18/820.5</f>
        <v>38.019996075150544</v>
      </c>
      <c r="AV180" s="20">
        <v>36810.58</v>
      </c>
      <c r="AW180" s="89">
        <f t="shared" si="235"/>
        <v>591.4634745587218</v>
      </c>
      <c r="AX180" s="20">
        <v>33702.89</v>
      </c>
      <c r="AY180" s="91">
        <v>37</v>
      </c>
      <c r="AZ180" s="20">
        <v>35823.03</v>
      </c>
      <c r="BA180" s="89">
        <f t="shared" si="236"/>
        <v>6600.541046151253</v>
      </c>
      <c r="BB180" s="20">
        <f t="shared" si="237"/>
        <v>376113.3499999999</v>
      </c>
      <c r="BC180" s="27">
        <f t="shared" si="238"/>
        <v>0.18102858021878396</v>
      </c>
      <c r="BD180" s="26">
        <f t="shared" si="239"/>
        <v>414.9175058614528</v>
      </c>
      <c r="BE180" s="20">
        <f t="shared" si="240"/>
        <v>401718.98</v>
      </c>
      <c r="BF180" s="94">
        <f t="shared" si="241"/>
        <v>6185.6235402898</v>
      </c>
      <c r="BG180" s="29">
        <f t="shared" si="242"/>
        <v>-25605.630000000063</v>
      </c>
      <c r="BH180" s="30">
        <v>12</v>
      </c>
      <c r="BI180" s="30"/>
    </row>
    <row r="181" spans="1:61" ht="12.75">
      <c r="A181" s="15">
        <v>176</v>
      </c>
      <c r="B181" s="16" t="s">
        <v>200</v>
      </c>
      <c r="C181" s="88">
        <v>244</v>
      </c>
      <c r="D181" s="32"/>
      <c r="E181" s="89">
        <f t="shared" si="243"/>
        <v>799.8845253430019</v>
      </c>
      <c r="F181" s="90">
        <v>45579.18</v>
      </c>
      <c r="G181" s="93">
        <f>H181/1.18/48.29</f>
        <v>557.54007391782</v>
      </c>
      <c r="H181" s="104">
        <v>31769.86</v>
      </c>
      <c r="I181" s="89">
        <f t="shared" si="244"/>
        <v>781.0233722109712</v>
      </c>
      <c r="J181" s="20">
        <v>44504.43</v>
      </c>
      <c r="K181" s="91">
        <f>L181/1.18/48.29</f>
        <v>436.6574123147229</v>
      </c>
      <c r="L181" s="106">
        <v>24881.7</v>
      </c>
      <c r="M181" s="89">
        <f t="shared" si="245"/>
        <v>773.7044199767646</v>
      </c>
      <c r="N181" s="20">
        <v>44087.38</v>
      </c>
      <c r="O181" s="91">
        <f>P181/1.18/48.29</f>
        <v>1163.2409770068548</v>
      </c>
      <c r="P181" s="20">
        <v>66284.03</v>
      </c>
      <c r="Q181" s="89">
        <f t="shared" si="246"/>
        <v>772.5742424827403</v>
      </c>
      <c r="R181" s="20">
        <v>44022.98</v>
      </c>
      <c r="S181" s="91">
        <f>T181/1.18/48.29</f>
        <v>1041.5699990523358</v>
      </c>
      <c r="T181" s="20">
        <v>59350.95</v>
      </c>
      <c r="U181" s="89">
        <f t="shared" si="247"/>
        <v>799.801516964947</v>
      </c>
      <c r="V181" s="20">
        <v>45574.45</v>
      </c>
      <c r="W181" s="91">
        <f>X181/1.18/48.29</f>
        <v>943.2700036151641</v>
      </c>
      <c r="X181" s="20">
        <v>53749.6</v>
      </c>
      <c r="Y181" s="89">
        <f t="shared" si="248"/>
        <v>780.275243848079</v>
      </c>
      <c r="Z181" s="20">
        <v>44461.8</v>
      </c>
      <c r="AA181" s="91">
        <f>AB181/1.18/48.29</f>
        <v>879.0299426838557</v>
      </c>
      <c r="AB181" s="20">
        <v>50089.06</v>
      </c>
      <c r="AC181" s="89">
        <f t="shared" si="249"/>
        <v>737.5097837570329</v>
      </c>
      <c r="AD181" s="20">
        <v>42024.93</v>
      </c>
      <c r="AE181" s="91">
        <f>AF181/1.18/48.29</f>
        <v>707.8599983854608</v>
      </c>
      <c r="AF181" s="20">
        <v>40335.42</v>
      </c>
      <c r="AG181" s="89">
        <f t="shared" si="250"/>
        <v>136.97435339456885</v>
      </c>
      <c r="AH181" s="20">
        <v>7805.1</v>
      </c>
      <c r="AI181" s="91">
        <f>AJ181/1.18/48.29</f>
        <v>185.86646356230543</v>
      </c>
      <c r="AJ181" s="20">
        <v>10591.08</v>
      </c>
      <c r="AK181" s="89">
        <f t="shared" si="251"/>
        <v>471.91912562168545</v>
      </c>
      <c r="AL181" s="20">
        <v>26890.99</v>
      </c>
      <c r="AM181" s="91">
        <f>AN181/1.18/48.29</f>
        <v>572.8194067621117</v>
      </c>
      <c r="AN181" s="20">
        <v>32640.51</v>
      </c>
      <c r="AO181" s="89">
        <f t="shared" si="252"/>
        <v>720.7559553685186</v>
      </c>
      <c r="AP181" s="20">
        <v>41070.26</v>
      </c>
      <c r="AQ181" s="91">
        <f>AR181/1.18/48.29</f>
        <v>905.4957513047934</v>
      </c>
      <c r="AR181" s="20">
        <v>51597.14</v>
      </c>
      <c r="AS181" s="89">
        <f t="shared" si="203"/>
        <v>859.8321932112133</v>
      </c>
      <c r="AT181" s="20">
        <v>48995.13</v>
      </c>
      <c r="AU181" s="91">
        <f>AV181/1.18/48.29</f>
        <v>978.0499875399687</v>
      </c>
      <c r="AV181" s="20">
        <v>55731.44</v>
      </c>
      <c r="AW181" s="89">
        <f t="shared" si="235"/>
        <v>799.7623819368155</v>
      </c>
      <c r="AX181" s="20">
        <v>45572.22</v>
      </c>
      <c r="AY181" s="91">
        <v>967.23</v>
      </c>
      <c r="AZ181" s="20">
        <v>55114.89</v>
      </c>
      <c r="BA181" s="89">
        <f t="shared" si="236"/>
        <v>8434.017114116337</v>
      </c>
      <c r="BB181" s="20">
        <f t="shared" si="237"/>
        <v>480588.85</v>
      </c>
      <c r="BC181" s="27">
        <f t="shared" si="238"/>
        <v>3.1894228197217873</v>
      </c>
      <c r="BD181" s="26">
        <f t="shared" si="239"/>
        <v>9338.630016145393</v>
      </c>
      <c r="BE181" s="20">
        <f t="shared" si="240"/>
        <v>532135.6799999999</v>
      </c>
      <c r="BF181" s="94">
        <f t="shared" si="241"/>
        <v>-904.6129020290555</v>
      </c>
      <c r="BG181" s="29">
        <f t="shared" si="242"/>
        <v>-51546.82999999996</v>
      </c>
      <c r="BH181" s="30">
        <v>12</v>
      </c>
      <c r="BI181" s="30"/>
    </row>
    <row r="182" spans="1:61" ht="12.75">
      <c r="A182" s="15">
        <v>177</v>
      </c>
      <c r="B182" s="16" t="s">
        <v>220</v>
      </c>
      <c r="C182" s="88">
        <v>262</v>
      </c>
      <c r="D182" s="41"/>
      <c r="E182" s="89">
        <f t="shared" si="243"/>
        <v>0</v>
      </c>
      <c r="F182" s="90">
        <v>0</v>
      </c>
      <c r="G182" s="91">
        <f>H182/1.18/48.29</f>
        <v>0</v>
      </c>
      <c r="H182" s="92">
        <v>0</v>
      </c>
      <c r="I182" s="89">
        <f t="shared" si="244"/>
        <v>832.2648125204012</v>
      </c>
      <c r="J182" s="20">
        <v>47424.28</v>
      </c>
      <c r="K182" s="91">
        <f>L182/1.18/48.29</f>
        <v>940.8044968428737</v>
      </c>
      <c r="L182" s="106">
        <v>53609.11</v>
      </c>
      <c r="M182" s="89">
        <f t="shared" si="245"/>
        <v>858.6037394133607</v>
      </c>
      <c r="N182" s="20">
        <v>48925.13</v>
      </c>
      <c r="O182" s="93">
        <f>P182/1.18/48.29</f>
        <v>727.7853434932313</v>
      </c>
      <c r="P182" s="34">
        <v>41470.81</v>
      </c>
      <c r="Q182" s="89">
        <f t="shared" si="246"/>
        <v>839.337547514838</v>
      </c>
      <c r="R182" s="20">
        <v>47827.3</v>
      </c>
      <c r="S182" s="93">
        <f>T182/1.18/48.29</f>
        <v>783.7900256571351</v>
      </c>
      <c r="T182" s="34">
        <v>44662.08</v>
      </c>
      <c r="U182" s="89">
        <f t="shared" si="247"/>
        <v>820.4988575379681</v>
      </c>
      <c r="V182" s="20">
        <v>46753.83</v>
      </c>
      <c r="W182" s="93">
        <f>X182/1.18/48.29</f>
        <v>1064.7100322556869</v>
      </c>
      <c r="X182" s="34">
        <v>60669.52</v>
      </c>
      <c r="Y182" s="89">
        <f t="shared" si="248"/>
        <v>856.8326600236566</v>
      </c>
      <c r="Z182" s="20">
        <v>48824.21</v>
      </c>
      <c r="AA182" s="93">
        <f>AB182/1.18/48.29</f>
        <v>1250.5099838195088</v>
      </c>
      <c r="AB182" s="34">
        <v>71256.81</v>
      </c>
      <c r="AC182" s="89">
        <f t="shared" si="249"/>
        <v>857.3222866088008</v>
      </c>
      <c r="AD182" s="20">
        <v>48852.11</v>
      </c>
      <c r="AE182" s="93">
        <f>AF182/1.18/48.29</f>
        <v>561.5499226074107</v>
      </c>
      <c r="AF182" s="34">
        <v>31998.35</v>
      </c>
      <c r="AG182" s="89">
        <f t="shared" si="250"/>
        <v>175.63519836018966</v>
      </c>
      <c r="AH182" s="20">
        <v>10008.08</v>
      </c>
      <c r="AI182" s="93">
        <f>AJ182/1.18/48.29</f>
        <v>88.53993001323221</v>
      </c>
      <c r="AJ182" s="34">
        <v>5045.2</v>
      </c>
      <c r="AK182" s="89">
        <f t="shared" si="251"/>
        <v>541.3100933273901</v>
      </c>
      <c r="AL182" s="20">
        <v>30845.04</v>
      </c>
      <c r="AM182" s="93">
        <f>AN182/1.18/48.29</f>
        <v>357.49005829890734</v>
      </c>
      <c r="AN182" s="34">
        <v>20370.57</v>
      </c>
      <c r="AO182" s="89">
        <f t="shared" si="252"/>
        <v>833.8770703833829</v>
      </c>
      <c r="AP182" s="20">
        <v>47516.15</v>
      </c>
      <c r="AQ182" s="93">
        <f>AR182/1.18/48.29</f>
        <v>1059.7800716715046</v>
      </c>
      <c r="AR182" s="34">
        <v>60388.6</v>
      </c>
      <c r="AS182" s="89">
        <f t="shared" si="203"/>
        <v>865.3825229633114</v>
      </c>
      <c r="AT182" s="20">
        <v>49311.4</v>
      </c>
      <c r="AU182" s="91">
        <f>AV182/1.18/48.29</f>
        <v>757.9500264995036</v>
      </c>
      <c r="AV182" s="20">
        <v>43189.66</v>
      </c>
      <c r="AW182" s="89">
        <f t="shared" si="235"/>
        <v>879.7341976968247</v>
      </c>
      <c r="AX182" s="20">
        <v>50129.19</v>
      </c>
      <c r="AY182" s="91">
        <v>1094.16</v>
      </c>
      <c r="AZ182" s="20">
        <v>62347.64</v>
      </c>
      <c r="BA182" s="89">
        <f t="shared" si="236"/>
        <v>8360.798986350124</v>
      </c>
      <c r="BB182" s="20">
        <f t="shared" si="237"/>
        <v>476416.72</v>
      </c>
      <c r="BC182" s="27">
        <f t="shared" si="238"/>
        <v>3.014250482706105</v>
      </c>
      <c r="BD182" s="26">
        <f t="shared" si="239"/>
        <v>8687.069891158995</v>
      </c>
      <c r="BE182" s="20">
        <f t="shared" si="240"/>
        <v>495008.35</v>
      </c>
      <c r="BF182" s="94">
        <f t="shared" si="241"/>
        <v>-326.2709048088709</v>
      </c>
      <c r="BG182" s="29">
        <f t="shared" si="242"/>
        <v>-18591.630000000005</v>
      </c>
      <c r="BH182" s="43">
        <v>11</v>
      </c>
      <c r="BI182" s="44">
        <v>40210</v>
      </c>
    </row>
    <row r="183" spans="1:61" ht="12.75">
      <c r="A183" s="15">
        <v>178</v>
      </c>
      <c r="B183" s="16" t="s">
        <v>202</v>
      </c>
      <c r="C183" s="88">
        <v>272</v>
      </c>
      <c r="D183" s="32"/>
      <c r="E183" s="89">
        <f t="shared" si="243"/>
        <v>861.969176339278</v>
      </c>
      <c r="F183" s="90">
        <v>49116.9</v>
      </c>
      <c r="G183" s="93">
        <f>H183/1.18/48.29</f>
        <v>822.0100312027265</v>
      </c>
      <c r="H183" s="104">
        <v>46839.94</v>
      </c>
      <c r="I183" s="89">
        <f t="shared" si="244"/>
        <v>876.6286664958533</v>
      </c>
      <c r="J183" s="20">
        <v>49952.23</v>
      </c>
      <c r="K183" s="91">
        <f>L183/1.18/48.29</f>
        <v>837.7763582311668</v>
      </c>
      <c r="L183" s="106">
        <v>47738.34</v>
      </c>
      <c r="M183" s="89">
        <f t="shared" si="245"/>
        <v>866.2505133181942</v>
      </c>
      <c r="N183" s="20">
        <v>49360.86</v>
      </c>
      <c r="O183" s="91">
        <f>P183/1.18/48.29</f>
        <v>1246.585249428769</v>
      </c>
      <c r="P183" s="20">
        <v>71033.17</v>
      </c>
      <c r="Q183" s="89">
        <f t="shared" si="246"/>
        <v>848.5511264921327</v>
      </c>
      <c r="R183" s="20">
        <v>48352.31</v>
      </c>
      <c r="S183" s="91">
        <f>T183/1.18/48.29</f>
        <v>1135.7199265735617</v>
      </c>
      <c r="T183" s="20">
        <v>64715.82</v>
      </c>
      <c r="U183" s="89">
        <f t="shared" si="247"/>
        <v>833.2128278655441</v>
      </c>
      <c r="V183" s="20">
        <v>47478.3</v>
      </c>
      <c r="W183" s="91">
        <f>X183/1.18/48.29</f>
        <v>1050.3799432103358</v>
      </c>
      <c r="X183" s="20">
        <v>59852.96</v>
      </c>
      <c r="Y183" s="89">
        <f t="shared" si="248"/>
        <v>856.9505915882504</v>
      </c>
      <c r="Z183" s="20">
        <v>48830.93</v>
      </c>
      <c r="AA183" s="91">
        <f>AB183/1.18/48.29</f>
        <v>957.5398984244205</v>
      </c>
      <c r="AB183" s="20">
        <v>54562.73</v>
      </c>
      <c r="AC183" s="89">
        <f t="shared" si="249"/>
        <v>842.7859928188102</v>
      </c>
      <c r="AD183" s="20">
        <v>48023.8</v>
      </c>
      <c r="AE183" s="91">
        <f>AF183/1.18/48.29</f>
        <v>797.0599590749392</v>
      </c>
      <c r="AF183" s="20">
        <v>45418.23</v>
      </c>
      <c r="AG183" s="89">
        <f t="shared" si="250"/>
        <v>206.9560318836409</v>
      </c>
      <c r="AH183" s="20">
        <v>11792.81</v>
      </c>
      <c r="AI183" s="91">
        <f>AJ183/1.18/48.29</f>
        <v>263.89065357251917</v>
      </c>
      <c r="AJ183" s="20">
        <v>15037.07</v>
      </c>
      <c r="AK183" s="89">
        <f t="shared" si="251"/>
        <v>517.2685505298145</v>
      </c>
      <c r="AL183" s="20">
        <v>29475.1</v>
      </c>
      <c r="AM183" s="91">
        <f>AN183/1.18/48.29</f>
        <v>804.2120170860373</v>
      </c>
      <c r="AN183" s="20">
        <v>45825.77</v>
      </c>
      <c r="AO183" s="89">
        <f t="shared" si="252"/>
        <v>854.8711702952853</v>
      </c>
      <c r="AP183" s="20">
        <v>48712.44</v>
      </c>
      <c r="AQ183" s="91">
        <f>AR183/1.18/48.29</f>
        <v>1073.5503367718343</v>
      </c>
      <c r="AR183" s="20">
        <v>61173.26</v>
      </c>
      <c r="AS183" s="89">
        <f t="shared" si="203"/>
        <v>862.7132683539772</v>
      </c>
      <c r="AT183" s="20">
        <v>49159.3</v>
      </c>
      <c r="AU183" s="91">
        <f>AV183/1.18/48.29</f>
        <v>1174.5299409289219</v>
      </c>
      <c r="AV183" s="20">
        <v>66927.3</v>
      </c>
      <c r="AW183" s="89">
        <f t="shared" si="235"/>
        <v>826.5890049875226</v>
      </c>
      <c r="AX183" s="20">
        <v>47100.86</v>
      </c>
      <c r="AY183" s="91">
        <v>1106.82</v>
      </c>
      <c r="AZ183" s="20">
        <v>63069.04</v>
      </c>
      <c r="BA183" s="89">
        <f t="shared" si="236"/>
        <v>9254.746920968302</v>
      </c>
      <c r="BB183" s="20">
        <f t="shared" si="237"/>
        <v>527355.84</v>
      </c>
      <c r="BC183" s="27">
        <f t="shared" si="238"/>
        <v>3.4528413953753776</v>
      </c>
      <c r="BD183" s="26">
        <f t="shared" si="239"/>
        <v>11270.074314505231</v>
      </c>
      <c r="BE183" s="20">
        <f t="shared" si="240"/>
        <v>642193.6300000001</v>
      </c>
      <c r="BF183" s="94">
        <f t="shared" si="241"/>
        <v>-2015.3273935369289</v>
      </c>
      <c r="BG183" s="29">
        <f t="shared" si="242"/>
        <v>-114837.79000000015</v>
      </c>
      <c r="BH183" s="30">
        <v>12</v>
      </c>
      <c r="BI183" s="30"/>
    </row>
    <row r="184" spans="1:61" ht="12.75">
      <c r="A184" s="15">
        <v>179</v>
      </c>
      <c r="B184" s="16" t="s">
        <v>203</v>
      </c>
      <c r="C184" s="88">
        <v>184</v>
      </c>
      <c r="D184" s="32"/>
      <c r="E184" s="89">
        <f t="shared" si="243"/>
        <v>536.2514960812324</v>
      </c>
      <c r="F184" s="90">
        <v>30556.79</v>
      </c>
      <c r="G184" s="93">
        <f>H184/1.18/48.29</f>
        <v>568.5500033343747</v>
      </c>
      <c r="H184" s="104">
        <v>32397.23</v>
      </c>
      <c r="I184" s="89">
        <f t="shared" si="244"/>
        <v>544.7113309068446</v>
      </c>
      <c r="J184" s="20">
        <v>31038.85</v>
      </c>
      <c r="K184" s="91">
        <f>L184/1.18/48.29</f>
        <v>273.6654604420328</v>
      </c>
      <c r="L184" s="106">
        <v>15594.06</v>
      </c>
      <c r="M184" s="89">
        <f t="shared" si="245"/>
        <v>545.8785375082044</v>
      </c>
      <c r="N184" s="20">
        <v>31105.36</v>
      </c>
      <c r="O184" s="91">
        <f>P184/1.18/48.29</f>
        <v>700.9202873879915</v>
      </c>
      <c r="P184" s="20">
        <v>39939.98</v>
      </c>
      <c r="Q184" s="89">
        <f t="shared" si="246"/>
        <v>528.0452492181769</v>
      </c>
      <c r="R184" s="20">
        <v>30089.18</v>
      </c>
      <c r="S184" s="91">
        <f>T184/1.18/48.29</f>
        <v>643.33</v>
      </c>
      <c r="T184" s="20">
        <v>36658.358726</v>
      </c>
      <c r="U184" s="89">
        <f t="shared" si="247"/>
        <v>533.91304653032</v>
      </c>
      <c r="V184" s="20">
        <v>30423.54</v>
      </c>
      <c r="W184" s="91">
        <f>X184/1.18/48.29</f>
        <v>700.6300213048988</v>
      </c>
      <c r="X184" s="20">
        <v>39923.44</v>
      </c>
      <c r="Y184" s="89">
        <f t="shared" si="248"/>
        <v>519.8184696273573</v>
      </c>
      <c r="Z184" s="20">
        <v>29620.4</v>
      </c>
      <c r="AA184" s="91">
        <f>AB184/1.18/48.29</f>
        <v>471.4400286405228</v>
      </c>
      <c r="AB184" s="20">
        <v>26863.69</v>
      </c>
      <c r="AC184" s="89">
        <f t="shared" si="249"/>
        <v>509.1421531636196</v>
      </c>
      <c r="AD184" s="20">
        <v>29012.04</v>
      </c>
      <c r="AE184" s="91">
        <f>AF184/1.18/48.29</f>
        <v>409.939946158625</v>
      </c>
      <c r="AF184" s="20">
        <v>23359.28</v>
      </c>
      <c r="AG184" s="89">
        <f t="shared" si="250"/>
        <v>112.52250702851066</v>
      </c>
      <c r="AH184" s="20">
        <v>6411.78</v>
      </c>
      <c r="AI184" s="91">
        <f>AJ184/1.18/48.29</f>
        <v>118.76726416319484</v>
      </c>
      <c r="AJ184" s="20">
        <v>6767.62</v>
      </c>
      <c r="AK184" s="89">
        <f t="shared" si="251"/>
        <v>312.9340390507913</v>
      </c>
      <c r="AL184" s="20">
        <v>17831.67</v>
      </c>
      <c r="AM184" s="91">
        <f>AN184/1.18/48.29</f>
        <v>380.0581585126584</v>
      </c>
      <c r="AN184" s="20">
        <v>21656.55</v>
      </c>
      <c r="AO184" s="89">
        <f t="shared" si="252"/>
        <v>517.1760655081763</v>
      </c>
      <c r="AP184" s="20">
        <v>29469.83</v>
      </c>
      <c r="AQ184" s="91">
        <f>AR184/1.18/48.29</f>
        <v>580.7299472466841</v>
      </c>
      <c r="AR184" s="20">
        <v>33091.27</v>
      </c>
      <c r="AS184" s="89">
        <f t="shared" si="203"/>
        <v>516.8266581493871</v>
      </c>
      <c r="AT184" s="20">
        <v>29449.92</v>
      </c>
      <c r="AU184" s="91">
        <f>AV184/1.18/48.29</f>
        <v>635.669910954649</v>
      </c>
      <c r="AV184" s="20">
        <v>36221.87</v>
      </c>
      <c r="AW184" s="89">
        <f t="shared" si="235"/>
        <v>481.1076090428239</v>
      </c>
      <c r="AX184" s="20">
        <v>27414.57</v>
      </c>
      <c r="AY184" s="91">
        <v>620.77</v>
      </c>
      <c r="AZ184" s="20">
        <v>35372.84</v>
      </c>
      <c r="BA184" s="89">
        <f t="shared" si="236"/>
        <v>5658.327161815444</v>
      </c>
      <c r="BB184" s="20">
        <f t="shared" si="237"/>
        <v>322423.92999999993</v>
      </c>
      <c r="BC184" s="27">
        <f t="shared" si="238"/>
        <v>2.7647060815876956</v>
      </c>
      <c r="BD184" s="26">
        <f t="shared" si="239"/>
        <v>6104.471028145632</v>
      </c>
      <c r="BE184" s="20">
        <f t="shared" si="240"/>
        <v>347846.188726</v>
      </c>
      <c r="BF184" s="94">
        <f t="shared" si="241"/>
        <v>-446.14386633018785</v>
      </c>
      <c r="BG184" s="29">
        <f t="shared" si="242"/>
        <v>-25422.258726000087</v>
      </c>
      <c r="BH184" s="30">
        <v>12</v>
      </c>
      <c r="BI184" s="30"/>
    </row>
    <row r="185" spans="1:61" ht="12.75">
      <c r="A185" s="15">
        <v>180</v>
      </c>
      <c r="B185" s="60" t="s">
        <v>204</v>
      </c>
      <c r="C185" s="107">
        <v>319</v>
      </c>
      <c r="D185" s="62"/>
      <c r="E185" s="108">
        <f t="shared" si="243"/>
        <v>1039.7652249298903</v>
      </c>
      <c r="F185" s="109">
        <v>59248.11</v>
      </c>
      <c r="G185" s="110">
        <f>H185/1.18/48.29</f>
        <v>985.6400770767012</v>
      </c>
      <c r="H185" s="104">
        <v>56163.94</v>
      </c>
      <c r="I185" s="108">
        <f t="shared" si="244"/>
        <v>1044.2573294818383</v>
      </c>
      <c r="J185" s="64">
        <v>59504.08</v>
      </c>
      <c r="K185" s="111">
        <f>L185/1.18/48.29</f>
        <v>454.69093857380034</v>
      </c>
      <c r="L185" s="112">
        <v>25909.29</v>
      </c>
      <c r="M185" s="108">
        <f t="shared" si="245"/>
        <v>1011.6924232479618</v>
      </c>
      <c r="N185" s="64">
        <v>57648.46</v>
      </c>
      <c r="O185" s="111">
        <f>P185/1.18/48.29</f>
        <v>1244.0769222669537</v>
      </c>
      <c r="P185" s="64">
        <v>70890.24</v>
      </c>
      <c r="Q185" s="108">
        <f t="shared" si="246"/>
        <v>1037.4599436315202</v>
      </c>
      <c r="R185" s="64">
        <v>59116.75</v>
      </c>
      <c r="S185" s="111">
        <f>T185/1.18/48.29</f>
        <v>1078.3400781296616</v>
      </c>
      <c r="T185" s="64">
        <v>61446.19</v>
      </c>
      <c r="U185" s="108">
        <f t="shared" si="247"/>
        <v>958.4459708470365</v>
      </c>
      <c r="V185" s="64">
        <v>54614.36</v>
      </c>
      <c r="W185" s="111">
        <f>X185/1.18/48.29</f>
        <v>1218.9399496684932</v>
      </c>
      <c r="X185" s="64">
        <v>69457.88</v>
      </c>
      <c r="Y185" s="108">
        <f t="shared" si="248"/>
        <v>986.488587664218</v>
      </c>
      <c r="Z185" s="64">
        <v>56212.29</v>
      </c>
      <c r="AA185" s="111">
        <f>AB185/1.18/48.29</f>
        <v>846.919915341984</v>
      </c>
      <c r="AB185" s="64">
        <v>48259.36</v>
      </c>
      <c r="AC185" s="108">
        <f t="shared" si="249"/>
        <v>964.3990579514306</v>
      </c>
      <c r="AD185" s="64">
        <v>54953.58</v>
      </c>
      <c r="AE185" s="111">
        <f>AF185/1.18/48.29</f>
        <v>686.7799067077088</v>
      </c>
      <c r="AF185" s="64">
        <v>39134.23</v>
      </c>
      <c r="AG185" s="108">
        <f t="shared" si="250"/>
        <v>165.1119121409844</v>
      </c>
      <c r="AH185" s="64">
        <v>9408.44</v>
      </c>
      <c r="AI185" s="111">
        <f>AJ185/1.18/48.29</f>
        <v>198.3133329355483</v>
      </c>
      <c r="AJ185" s="64">
        <v>11300.33</v>
      </c>
      <c r="AK185" s="108">
        <f t="shared" si="251"/>
        <v>625.0966091165311</v>
      </c>
      <c r="AL185" s="64">
        <v>35619.38</v>
      </c>
      <c r="AM185" s="111">
        <f>AN185/1.18/48.29</f>
        <v>609.2688593981981</v>
      </c>
      <c r="AN185" s="64">
        <v>34717.48</v>
      </c>
      <c r="AO185" s="108">
        <f t="shared" si="252"/>
        <v>975.4351358845395</v>
      </c>
      <c r="AP185" s="64">
        <v>55582.44</v>
      </c>
      <c r="AQ185" s="111">
        <f>AR185/1.18/48.29</f>
        <v>939.8219092979915</v>
      </c>
      <c r="AR185" s="64">
        <v>53553.12</v>
      </c>
      <c r="AS185" s="108">
        <f t="shared" si="203"/>
        <v>984.6831115681741</v>
      </c>
      <c r="AT185" s="64">
        <v>56109.41</v>
      </c>
      <c r="AU185" s="111">
        <f>AV185/1.18/48.29</f>
        <v>1010.7700299391742</v>
      </c>
      <c r="AV185" s="64">
        <v>57595.9</v>
      </c>
      <c r="AW185" s="108">
        <f t="shared" si="235"/>
        <v>1000.6786329766138</v>
      </c>
      <c r="AX185" s="64">
        <v>57020.87</v>
      </c>
      <c r="AY185" s="111">
        <v>989.73</v>
      </c>
      <c r="AZ185" s="20">
        <v>56396.99</v>
      </c>
      <c r="BA185" s="108">
        <f t="shared" si="236"/>
        <v>10793.513939440736</v>
      </c>
      <c r="BB185" s="64">
        <f t="shared" si="237"/>
        <v>615038.1699999999</v>
      </c>
      <c r="BC185" s="27">
        <f t="shared" si="238"/>
        <v>2.6811107417283737</v>
      </c>
      <c r="BD185" s="67">
        <f t="shared" si="239"/>
        <v>10263.291919336214</v>
      </c>
      <c r="BE185" s="64">
        <f t="shared" si="240"/>
        <v>584824.95</v>
      </c>
      <c r="BF185" s="113">
        <f t="shared" si="241"/>
        <v>530.222020104522</v>
      </c>
      <c r="BG185" s="69">
        <f t="shared" si="242"/>
        <v>30213.219999999972</v>
      </c>
      <c r="BH185" s="30">
        <v>12</v>
      </c>
      <c r="BI185" s="70"/>
    </row>
    <row r="186" spans="1:61" ht="48" customHeight="1">
      <c r="A186" s="114"/>
      <c r="B186" s="115" t="s">
        <v>205</v>
      </c>
      <c r="C186" s="116">
        <f>SUM(C6:C185)</f>
        <v>43411</v>
      </c>
      <c r="D186" s="115"/>
      <c r="E186" s="117">
        <f aca="true" t="shared" si="253" ref="E186:AJ186">SUM(E6:E185)</f>
        <v>123978.34674687884</v>
      </c>
      <c r="F186" s="78">
        <f t="shared" si="253"/>
        <v>7064558.950000003</v>
      </c>
      <c r="G186" s="118">
        <f t="shared" si="253"/>
        <v>130355.06716584996</v>
      </c>
      <c r="H186" s="77">
        <f t="shared" si="253"/>
        <v>7591717.510000002</v>
      </c>
      <c r="I186" s="117">
        <f t="shared" si="253"/>
        <v>124186.35521268054</v>
      </c>
      <c r="J186" s="78">
        <f t="shared" si="253"/>
        <v>7076411.73</v>
      </c>
      <c r="K186" s="118">
        <f t="shared" si="253"/>
        <v>108871.40039652433</v>
      </c>
      <c r="L186" s="77">
        <f t="shared" si="253"/>
        <v>6363110.0794</v>
      </c>
      <c r="M186" s="117">
        <f t="shared" si="253"/>
        <v>125478.68755506107</v>
      </c>
      <c r="N186" s="78">
        <f t="shared" si="253"/>
        <v>7150051.670000002</v>
      </c>
      <c r="O186" s="79">
        <f t="shared" si="253"/>
        <v>147770.3319036877</v>
      </c>
      <c r="P186" s="77">
        <f t="shared" si="253"/>
        <v>8549331.49</v>
      </c>
      <c r="Q186" s="117">
        <f t="shared" si="253"/>
        <v>122858.53336656006</v>
      </c>
      <c r="R186" s="78">
        <f t="shared" si="253"/>
        <v>7000749.520000001</v>
      </c>
      <c r="S186" s="79">
        <f t="shared" si="253"/>
        <v>140850.0995787211</v>
      </c>
      <c r="T186" s="77">
        <f t="shared" si="253"/>
        <v>8184401.198726005</v>
      </c>
      <c r="U186" s="117">
        <f t="shared" si="253"/>
        <v>103614.18741291144</v>
      </c>
      <c r="V186" s="78">
        <f t="shared" si="253"/>
        <v>5904164.350000001</v>
      </c>
      <c r="W186" s="79">
        <f t="shared" si="253"/>
        <v>117515.28669431253</v>
      </c>
      <c r="X186" s="77">
        <f t="shared" si="253"/>
        <v>6818202.813463997</v>
      </c>
      <c r="Y186" s="117">
        <f t="shared" si="253"/>
        <v>118956.36549659363</v>
      </c>
      <c r="Z186" s="78">
        <f t="shared" si="253"/>
        <v>6778395.410000001</v>
      </c>
      <c r="AA186" s="117">
        <f t="shared" si="253"/>
        <v>113590.0065939319</v>
      </c>
      <c r="AB186" s="78">
        <f t="shared" si="253"/>
        <v>6620807.289999998</v>
      </c>
      <c r="AC186" s="117">
        <f t="shared" si="253"/>
        <v>120037.65526778538</v>
      </c>
      <c r="AD186" s="78">
        <f t="shared" si="253"/>
        <v>6840009.680000001</v>
      </c>
      <c r="AE186" s="117">
        <f t="shared" si="253"/>
        <v>98457.93381631644</v>
      </c>
      <c r="AF186" s="78">
        <f t="shared" si="253"/>
        <v>5759004.120000002</v>
      </c>
      <c r="AG186" s="117">
        <f t="shared" si="253"/>
        <v>57242.48958446674</v>
      </c>
      <c r="AH186" s="78">
        <f t="shared" si="253"/>
        <v>3261802.9899999984</v>
      </c>
      <c r="AI186" s="118">
        <f t="shared" si="253"/>
        <v>54803.48873137633</v>
      </c>
      <c r="AJ186" s="77">
        <f t="shared" si="253"/>
        <v>3175773.640000001</v>
      </c>
      <c r="AK186" s="117">
        <f aca="true" t="shared" si="254" ref="AK186:BB186">SUM(AK6:AK185)</f>
        <v>96775.40828539434</v>
      </c>
      <c r="AL186" s="78">
        <f t="shared" si="254"/>
        <v>5514475.670000002</v>
      </c>
      <c r="AM186" s="117">
        <f t="shared" si="254"/>
        <v>104912.36309444733</v>
      </c>
      <c r="AN186" s="78">
        <f t="shared" si="254"/>
        <v>6131820.419999999</v>
      </c>
      <c r="AO186" s="117">
        <f t="shared" si="254"/>
        <v>124512.32068961883</v>
      </c>
      <c r="AP186" s="78">
        <f t="shared" si="254"/>
        <v>7094985.960000003</v>
      </c>
      <c r="AQ186" s="117">
        <f t="shared" si="254"/>
        <v>136626.7183217233</v>
      </c>
      <c r="AR186" s="78">
        <f t="shared" si="254"/>
        <v>7935959.549999998</v>
      </c>
      <c r="AS186" s="117">
        <f t="shared" si="254"/>
        <v>129582.54911182795</v>
      </c>
      <c r="AT186" s="78">
        <f t="shared" si="254"/>
        <v>7383898.730000002</v>
      </c>
      <c r="AU186" s="117">
        <f t="shared" si="254"/>
        <v>145583.00602838548</v>
      </c>
      <c r="AV186" s="78">
        <f t="shared" si="254"/>
        <v>8427874.43</v>
      </c>
      <c r="AW186" s="117">
        <f t="shared" si="254"/>
        <v>133208.74273018588</v>
      </c>
      <c r="AX186" s="78">
        <f t="shared" si="254"/>
        <v>7590527.220000001</v>
      </c>
      <c r="AY186" s="117">
        <f t="shared" si="254"/>
        <v>147145.90000000002</v>
      </c>
      <c r="AZ186" s="78">
        <f t="shared" si="254"/>
        <v>8516229.919999998</v>
      </c>
      <c r="BA186" s="117">
        <f t="shared" si="254"/>
        <v>1380431.641459965</v>
      </c>
      <c r="BB186" s="78">
        <f t="shared" si="254"/>
        <v>78660031.88</v>
      </c>
      <c r="BC186" s="27">
        <f>AVERAGE(BC6:BC185)</f>
        <v>2.9998266815382952</v>
      </c>
      <c r="BD186" s="117">
        <f>SUM(BD6:BD185)</f>
        <v>1446481.6023252762</v>
      </c>
      <c r="BE186" s="78">
        <f>SUM(BE6:BE185)</f>
        <v>84074232.46159002</v>
      </c>
      <c r="BF186" s="117">
        <f>SUM(BF6:BF185)</f>
        <v>-66049.96086531156</v>
      </c>
      <c r="BG186" s="78">
        <f>SUM(BG6:BG185)</f>
        <v>-5414200.581589995</v>
      </c>
      <c r="BH186" s="82"/>
      <c r="BI186" s="83"/>
    </row>
    <row r="187" spans="1:28" ht="12.75">
      <c r="A187" s="119"/>
      <c r="AA187" s="1"/>
      <c r="AB187" s="1"/>
    </row>
    <row r="188" spans="27:28" ht="12.75">
      <c r="AA188" s="1"/>
      <c r="AB188" s="1"/>
    </row>
    <row r="189" spans="27:28" ht="12.75">
      <c r="AA189" s="1"/>
      <c r="AB189" s="1"/>
    </row>
    <row r="190" spans="27:28" ht="12.75">
      <c r="AA190" s="1"/>
      <c r="AB190" s="1"/>
    </row>
    <row r="191" spans="27:28" ht="12.75">
      <c r="AA191" s="1"/>
      <c r="AB191" s="1"/>
    </row>
    <row r="192" spans="27:28" ht="12.75">
      <c r="AA192" s="1"/>
      <c r="AB192" s="1"/>
    </row>
    <row r="193" spans="27:28" ht="12.75">
      <c r="AA193" s="1"/>
      <c r="AB193" s="1"/>
    </row>
    <row r="194" spans="27:28" ht="12.75">
      <c r="AA194" s="1"/>
      <c r="AB194" s="1"/>
    </row>
    <row r="195" spans="27:28" ht="12.75">
      <c r="AA195" s="1"/>
      <c r="AB195" s="1"/>
    </row>
    <row r="196" spans="27:28" ht="12.75">
      <c r="AA196" s="1"/>
      <c r="AB196" s="1"/>
    </row>
    <row r="197" spans="27:28" ht="12.75">
      <c r="AA197" s="1"/>
      <c r="AB197" s="1"/>
    </row>
    <row r="198" spans="27:28" ht="12.75">
      <c r="AA198" s="1"/>
      <c r="AB198" s="1"/>
    </row>
    <row r="199" spans="27:28" ht="12.75">
      <c r="AA199" s="1"/>
      <c r="AB199" s="1"/>
    </row>
    <row r="200" spans="27:28" ht="12.75">
      <c r="AA200" s="1"/>
      <c r="AB200" s="1"/>
    </row>
    <row r="201" spans="27:28" ht="12.75">
      <c r="AA201" s="1"/>
      <c r="AB201" s="1"/>
    </row>
    <row r="202" spans="27:28" ht="12.75">
      <c r="AA202" s="1"/>
      <c r="AB202" s="1"/>
    </row>
    <row r="203" spans="27:28" ht="12.75">
      <c r="AA203" s="1"/>
      <c r="AB203" s="1"/>
    </row>
    <row r="204" spans="27:28" ht="12.75">
      <c r="AA204" s="1"/>
      <c r="AB204" s="1"/>
    </row>
    <row r="205" spans="27:28" ht="12.75">
      <c r="AA205" s="1"/>
      <c r="AB205" s="1"/>
    </row>
    <row r="206" spans="27:28" ht="12.75">
      <c r="AA206" s="1"/>
      <c r="AB206" s="1"/>
    </row>
    <row r="207" spans="27:28" ht="12.75">
      <c r="AA207" s="1"/>
      <c r="AB207" s="1"/>
    </row>
    <row r="208" spans="27:28" ht="12.75">
      <c r="AA208" s="1"/>
      <c r="AB208" s="1"/>
    </row>
    <row r="209" spans="27:28" ht="12.75">
      <c r="AA209" s="1"/>
      <c r="AB209" s="1"/>
    </row>
    <row r="210" spans="27:28" ht="12.75">
      <c r="AA210" s="1"/>
      <c r="AB210" s="1"/>
    </row>
    <row r="211" spans="27:28" ht="12.75">
      <c r="AA211" s="1"/>
      <c r="AB211" s="1"/>
    </row>
    <row r="212" spans="27:28" ht="12.75">
      <c r="AA212" s="1"/>
      <c r="AB212" s="1"/>
    </row>
    <row r="213" spans="27:28" ht="12.75">
      <c r="AA213" s="1"/>
      <c r="AB213" s="1"/>
    </row>
    <row r="214" spans="27:28" ht="12.75">
      <c r="AA214" s="1"/>
      <c r="AB214" s="1"/>
    </row>
    <row r="215" spans="27:28" ht="12.75">
      <c r="AA215" s="1"/>
      <c r="AB215" s="1"/>
    </row>
    <row r="216" spans="27:28" ht="12.75">
      <c r="AA216" s="1"/>
      <c r="AB216" s="1"/>
    </row>
    <row r="217" spans="27:28" ht="12.75">
      <c r="AA217" s="1"/>
      <c r="AB217" s="1"/>
    </row>
    <row r="218" spans="27:28" ht="12.75">
      <c r="AA218" s="1"/>
      <c r="AB218" s="1"/>
    </row>
    <row r="219" spans="27:28" ht="12.75">
      <c r="AA219" s="1"/>
      <c r="AB219" s="1"/>
    </row>
    <row r="220" spans="27:28" ht="12.75">
      <c r="AA220" s="1"/>
      <c r="AB220" s="1"/>
    </row>
    <row r="221" spans="27:28" ht="12.75">
      <c r="AA221" s="1"/>
      <c r="AB221" s="1"/>
    </row>
    <row r="222" spans="27:28" ht="12.75">
      <c r="AA222" s="1"/>
      <c r="AB222" s="1"/>
    </row>
    <row r="223" spans="27:28" ht="12.75">
      <c r="AA223" s="1"/>
      <c r="AB223" s="1"/>
    </row>
    <row r="224" spans="27:28" ht="12.75">
      <c r="AA224" s="1"/>
      <c r="AB224" s="1"/>
    </row>
    <row r="225" spans="27:28" ht="12.75">
      <c r="AA225" s="1"/>
      <c r="AB225" s="1"/>
    </row>
    <row r="226" spans="27:28" ht="12.75">
      <c r="AA226" s="1"/>
      <c r="AB226" s="1"/>
    </row>
    <row r="227" spans="27:28" ht="12.75">
      <c r="AA227" s="1"/>
      <c r="AB227" s="1"/>
    </row>
    <row r="228" spans="27:28" ht="12.75">
      <c r="AA228" s="1"/>
      <c r="AB228" s="1"/>
    </row>
    <row r="229" spans="27:28" ht="12.75">
      <c r="AA229" s="1"/>
      <c r="AB229" s="1"/>
    </row>
    <row r="230" spans="27:28" ht="12.75">
      <c r="AA230" s="1"/>
      <c r="AB230" s="1"/>
    </row>
    <row r="231" spans="27:28" ht="12.75">
      <c r="AA231" s="1"/>
      <c r="AB231" s="1"/>
    </row>
    <row r="232" spans="27:28" ht="12.75">
      <c r="AA232" s="1"/>
      <c r="AB232" s="1"/>
    </row>
    <row r="233" spans="27:28" ht="12.75">
      <c r="AA233" s="1"/>
      <c r="AB233" s="1"/>
    </row>
    <row r="234" spans="27:28" ht="12.75">
      <c r="AA234" s="1"/>
      <c r="AB234" s="1"/>
    </row>
    <row r="235" spans="27:28" ht="12.75">
      <c r="AA235" s="1"/>
      <c r="AB235" s="1"/>
    </row>
    <row r="236" spans="27:28" ht="12.75">
      <c r="AA236" s="1"/>
      <c r="AB236" s="1"/>
    </row>
    <row r="237" spans="27:28" ht="12.75">
      <c r="AA237" s="1"/>
      <c r="AB237" s="1"/>
    </row>
    <row r="238" spans="27:28" ht="12.75">
      <c r="AA238" s="1"/>
      <c r="AB238" s="1"/>
    </row>
    <row r="239" spans="27:28" ht="12.75">
      <c r="AA239" s="1"/>
      <c r="AB239" s="1"/>
    </row>
    <row r="240" spans="27:28" ht="12.75">
      <c r="AA240" s="1"/>
      <c r="AB240" s="1"/>
    </row>
    <row r="241" spans="27:28" ht="12.75">
      <c r="AA241" s="1"/>
      <c r="AB241" s="1"/>
    </row>
    <row r="242" spans="27:28" ht="12.75">
      <c r="AA242" s="1"/>
      <c r="AB242" s="1"/>
    </row>
    <row r="243" spans="27:28" ht="12.75">
      <c r="AA243" s="1"/>
      <c r="AB243" s="1"/>
    </row>
    <row r="244" spans="27:28" ht="12.75">
      <c r="AA244" s="1"/>
      <c r="AB244" s="1"/>
    </row>
    <row r="245" spans="27:28" ht="12.75">
      <c r="AA245" s="1"/>
      <c r="AB245" s="1"/>
    </row>
    <row r="246" spans="27:28" ht="12.75">
      <c r="AA246" s="1"/>
      <c r="AB246" s="1"/>
    </row>
    <row r="247" spans="27:28" ht="12.75">
      <c r="AA247" s="1"/>
      <c r="AB247" s="1"/>
    </row>
    <row r="248" spans="27:28" ht="12.75">
      <c r="AA248" s="1"/>
      <c r="AB248" s="1"/>
    </row>
    <row r="249" spans="27:28" ht="12.75">
      <c r="AA249" s="1"/>
      <c r="AB249" s="1"/>
    </row>
    <row r="250" spans="27:28" ht="12.75">
      <c r="AA250" s="1"/>
      <c r="AB250" s="1"/>
    </row>
    <row r="251" spans="27:28" ht="12.75">
      <c r="AA251" s="1"/>
      <c r="AB251" s="1"/>
    </row>
    <row r="252" spans="27:28" ht="12.75">
      <c r="AA252" s="1"/>
      <c r="AB252" s="1"/>
    </row>
    <row r="253" spans="27:28" ht="12.75">
      <c r="AA253" s="1"/>
      <c r="AB253" s="1"/>
    </row>
    <row r="254" spans="27:28" ht="12.75">
      <c r="AA254" s="1"/>
      <c r="AB254" s="1"/>
    </row>
    <row r="255" spans="27:28" ht="12.75">
      <c r="AA255" s="1"/>
      <c r="AB255" s="1"/>
    </row>
    <row r="256" spans="27:28" ht="12.75">
      <c r="AA256" s="1"/>
      <c r="AB256" s="1"/>
    </row>
    <row r="257" spans="27:28" ht="12.75">
      <c r="AA257" s="1"/>
      <c r="AB257" s="1"/>
    </row>
    <row r="258" spans="27:28" ht="12.75">
      <c r="AA258" s="1"/>
      <c r="AB258" s="1"/>
    </row>
    <row r="259" spans="27:28" ht="12.75">
      <c r="AA259" s="1"/>
      <c r="AB259" s="1"/>
    </row>
    <row r="260" spans="27:28" ht="12.75">
      <c r="AA260" s="1"/>
      <c r="AB260" s="1"/>
    </row>
    <row r="261" spans="27:28" ht="12.75">
      <c r="AA261" s="1"/>
      <c r="AB261" s="1"/>
    </row>
    <row r="262" spans="27:28" ht="12.75">
      <c r="AA262" s="1"/>
      <c r="AB262" s="1"/>
    </row>
    <row r="263" spans="27:28" ht="12.75">
      <c r="AA263" s="1"/>
      <c r="AB263" s="1"/>
    </row>
    <row r="264" spans="27:28" ht="12.75">
      <c r="AA264" s="1"/>
      <c r="AB264" s="1"/>
    </row>
    <row r="265" spans="27:28" ht="12.75">
      <c r="AA265" s="1"/>
      <c r="AB265" s="1"/>
    </row>
    <row r="266" spans="27:28" ht="12.75">
      <c r="AA266" s="1"/>
      <c r="AB266" s="1"/>
    </row>
    <row r="267" spans="27:28" ht="12.75">
      <c r="AA267" s="1"/>
      <c r="AB267" s="1"/>
    </row>
    <row r="268" spans="27:28" ht="12.75">
      <c r="AA268" s="1"/>
      <c r="AB268" s="1"/>
    </row>
    <row r="269" spans="27:28" ht="12.75">
      <c r="AA269" s="1"/>
      <c r="AB269" s="1"/>
    </row>
    <row r="270" spans="27:28" ht="12.75">
      <c r="AA270" s="1"/>
      <c r="AB270" s="1"/>
    </row>
    <row r="271" spans="27:28" ht="12.75">
      <c r="AA271" s="1"/>
      <c r="AB271" s="1"/>
    </row>
    <row r="272" spans="27:28" ht="12.75">
      <c r="AA272" s="1"/>
      <c r="AB272" s="1"/>
    </row>
    <row r="273" spans="27:28" ht="12.75">
      <c r="AA273" s="1"/>
      <c r="AB273" s="1"/>
    </row>
    <row r="274" spans="27:28" ht="12.75">
      <c r="AA274" s="1"/>
      <c r="AB274" s="1"/>
    </row>
    <row r="275" spans="27:28" ht="12.75">
      <c r="AA275" s="1"/>
      <c r="AB275" s="1"/>
    </row>
    <row r="276" spans="27:28" ht="12.75">
      <c r="AA276" s="1"/>
      <c r="AB276" s="1"/>
    </row>
    <row r="277" spans="27:28" ht="12.75">
      <c r="AA277" s="1"/>
      <c r="AB277" s="1"/>
    </row>
    <row r="278" spans="27:28" ht="12.75">
      <c r="AA278" s="1"/>
      <c r="AB278" s="1"/>
    </row>
    <row r="279" spans="27:28" ht="12.75">
      <c r="AA279" s="1"/>
      <c r="AB279" s="1"/>
    </row>
    <row r="280" spans="27:28" ht="12.75">
      <c r="AA280" s="1"/>
      <c r="AB280" s="1"/>
    </row>
  </sheetData>
  <sheetProtection/>
  <mergeCells count="47">
    <mergeCell ref="BH3:BH5"/>
    <mergeCell ref="BF4:BG4"/>
    <mergeCell ref="AS4:AT4"/>
    <mergeCell ref="AU4:AV4"/>
    <mergeCell ref="AW4:AX4"/>
    <mergeCell ref="AY4:AZ4"/>
    <mergeCell ref="AS3:AV3"/>
    <mergeCell ref="W4:X4"/>
    <mergeCell ref="BI3:BI5"/>
    <mergeCell ref="BD4:BE4"/>
    <mergeCell ref="AK4:AL4"/>
    <mergeCell ref="AM4:AN4"/>
    <mergeCell ref="AW3:AZ3"/>
    <mergeCell ref="BA3:BG3"/>
    <mergeCell ref="AO4:AP4"/>
    <mergeCell ref="AQ4:AR4"/>
    <mergeCell ref="BA4:BB4"/>
    <mergeCell ref="O4:P4"/>
    <mergeCell ref="Q4:R4"/>
    <mergeCell ref="S4:T4"/>
    <mergeCell ref="AK3:AN3"/>
    <mergeCell ref="AO3:AR3"/>
    <mergeCell ref="AA4:AB4"/>
    <mergeCell ref="AC4:AD4"/>
    <mergeCell ref="AE4:AF4"/>
    <mergeCell ref="AG4:AH4"/>
    <mergeCell ref="U4:V4"/>
    <mergeCell ref="AC3:AF3"/>
    <mergeCell ref="AI4:AJ4"/>
    <mergeCell ref="B2:X2"/>
    <mergeCell ref="E3:H3"/>
    <mergeCell ref="I3:L3"/>
    <mergeCell ref="M3:P3"/>
    <mergeCell ref="Q3:T3"/>
    <mergeCell ref="U3:X3"/>
    <mergeCell ref="AG3:AJ3"/>
    <mergeCell ref="M4:N4"/>
    <mergeCell ref="A3:A5"/>
    <mergeCell ref="B3:B5"/>
    <mergeCell ref="C3:C5"/>
    <mergeCell ref="D3:D5"/>
    <mergeCell ref="Y4:Z4"/>
    <mergeCell ref="E4:F4"/>
    <mergeCell ref="G4:H4"/>
    <mergeCell ref="I4:J4"/>
    <mergeCell ref="K4:L4"/>
    <mergeCell ref="Y3:AB3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58" r:id="rId1"/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8"/>
  <sheetViews>
    <sheetView zoomScaleSheetLayoutView="85" zoomScalePageLayoutView="0" workbookViewId="0" topLeftCell="J1">
      <pane ySplit="3" topLeftCell="A147" activePane="bottomLeft" state="frozen"/>
      <selection pane="topLeft" activeCell="J1" sqref="J1"/>
      <selection pane="bottomLeft" activeCell="N60" sqref="N60"/>
    </sheetView>
  </sheetViews>
  <sheetFormatPr defaultColWidth="8.75390625" defaultRowHeight="12.75"/>
  <cols>
    <col min="1" max="1" width="5.00390625" style="0" customWidth="1"/>
    <col min="2" max="2" width="14.75390625" style="0" customWidth="1"/>
    <col min="3" max="3" width="4.75390625" style="0" customWidth="1"/>
    <col min="4" max="4" width="2.25390625" style="0" customWidth="1"/>
    <col min="5" max="5" width="4.625" style="0" customWidth="1"/>
    <col min="6" max="9" width="4.75390625" style="0" customWidth="1"/>
    <col min="10" max="10" width="7.625" style="0" customWidth="1"/>
    <col min="11" max="11" width="10.75390625" style="0" customWidth="1"/>
    <col min="12" max="12" width="7.125" style="0" customWidth="1"/>
    <col min="13" max="13" width="10.375" style="1" customWidth="1"/>
    <col min="14" max="14" width="14.125" style="1" customWidth="1"/>
    <col min="15" max="15" width="8.00390625" style="120" customWidth="1"/>
    <col min="16" max="16" width="10.00390625" style="120" customWidth="1"/>
    <col min="17" max="17" width="11.125" style="120" customWidth="1"/>
    <col min="18" max="18" width="12.125" style="120" customWidth="1"/>
    <col min="19" max="19" width="6.375" style="1" customWidth="1"/>
    <col min="20" max="20" width="11.00390625" style="1" customWidth="1"/>
    <col min="21" max="21" width="8.75390625" style="1" customWidth="1"/>
    <col min="22" max="22" width="9.75390625" style="1" customWidth="1"/>
    <col min="23" max="23" width="13.00390625" style="1" customWidth="1"/>
    <col min="24" max="26" width="13.625" style="120" customWidth="1"/>
    <col min="27" max="27" width="12.75390625" style="0" customWidth="1"/>
    <col min="28" max="28" width="11.875" style="121" customWidth="1"/>
  </cols>
  <sheetData>
    <row r="1" spans="1:12" ht="15.75">
      <c r="A1" s="122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12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8" ht="50.25" customHeight="1">
      <c r="A3" s="123" t="s">
        <v>222</v>
      </c>
      <c r="B3" s="124" t="s">
        <v>223</v>
      </c>
      <c r="C3" s="123" t="s">
        <v>224</v>
      </c>
      <c r="D3" s="125" t="s">
        <v>225</v>
      </c>
      <c r="E3" s="125" t="s">
        <v>226</v>
      </c>
      <c r="F3" s="125" t="s">
        <v>227</v>
      </c>
      <c r="G3" s="125" t="s">
        <v>228</v>
      </c>
      <c r="H3" s="125" t="s">
        <v>229</v>
      </c>
      <c r="I3" s="125" t="s">
        <v>230</v>
      </c>
      <c r="J3" s="125" t="s">
        <v>231</v>
      </c>
      <c r="K3" s="126" t="s">
        <v>232</v>
      </c>
      <c r="L3" s="127"/>
      <c r="M3" s="128" t="s">
        <v>233</v>
      </c>
      <c r="N3" s="128" t="s">
        <v>235</v>
      </c>
      <c r="O3" s="128" t="s">
        <v>236</v>
      </c>
      <c r="P3" s="129"/>
      <c r="Q3" s="128" t="s">
        <v>237</v>
      </c>
      <c r="R3" s="130" t="s">
        <v>238</v>
      </c>
      <c r="S3" s="131" t="s">
        <v>239</v>
      </c>
      <c r="T3" s="131" t="s">
        <v>240</v>
      </c>
      <c r="U3" s="131"/>
      <c r="V3" s="125" t="s">
        <v>241</v>
      </c>
      <c r="W3" s="125" t="s">
        <v>242</v>
      </c>
      <c r="X3" s="128" t="s">
        <v>243</v>
      </c>
      <c r="Y3" s="128"/>
      <c r="Z3" s="132" t="s">
        <v>244</v>
      </c>
      <c r="AA3" s="123" t="s">
        <v>245</v>
      </c>
      <c r="AB3" s="128" t="s">
        <v>246</v>
      </c>
    </row>
    <row r="4" spans="1:28" ht="12.75">
      <c r="A4" s="133">
        <v>1</v>
      </c>
      <c r="B4" s="134" t="s">
        <v>247</v>
      </c>
      <c r="C4" s="134">
        <v>2</v>
      </c>
      <c r="D4" s="134"/>
      <c r="E4" s="133"/>
      <c r="F4" s="133"/>
      <c r="G4" s="133">
        <v>1</v>
      </c>
      <c r="H4" s="133"/>
      <c r="I4" s="133"/>
      <c r="J4" s="135">
        <v>40590</v>
      </c>
      <c r="K4" s="136">
        <v>5379.3</v>
      </c>
      <c r="L4" s="137"/>
      <c r="M4" s="89">
        <v>384.0337355715302</v>
      </c>
      <c r="N4" s="92">
        <v>371817.62</v>
      </c>
      <c r="O4" s="89">
        <v>12</v>
      </c>
      <c r="P4" s="89"/>
      <c r="Q4" s="138">
        <v>0.012072206317393227</v>
      </c>
      <c r="R4" s="139">
        <v>582826.9</v>
      </c>
      <c r="S4" s="140">
        <v>2.210441342049616</v>
      </c>
      <c r="T4" s="89">
        <v>7904.538239169427</v>
      </c>
      <c r="U4" s="139">
        <v>450417.98</v>
      </c>
      <c r="V4" s="89">
        <v>2323.689172197631</v>
      </c>
      <c r="W4" s="139">
        <v>132408.92</v>
      </c>
      <c r="X4" s="139">
        <f aca="true" t="shared" si="0" ref="X4:X35">N4+W4</f>
        <v>504226.54000000004</v>
      </c>
      <c r="Y4" s="139"/>
      <c r="Z4" s="141">
        <v>1.5</v>
      </c>
      <c r="AA4" s="142">
        <v>19245.69</v>
      </c>
      <c r="AB4" s="143">
        <f aca="true" t="shared" si="1" ref="AB4:AB35">X4-AA4</f>
        <v>484980.85000000003</v>
      </c>
    </row>
    <row r="5" spans="1:28" ht="12.75">
      <c r="A5" s="133">
        <v>2</v>
      </c>
      <c r="B5" s="134" t="s">
        <v>247</v>
      </c>
      <c r="C5" s="134">
        <v>4</v>
      </c>
      <c r="D5" s="134"/>
      <c r="E5" s="144"/>
      <c r="F5" s="144">
        <v>1</v>
      </c>
      <c r="G5" s="144">
        <v>1</v>
      </c>
      <c r="H5" s="144"/>
      <c r="I5" s="144"/>
      <c r="J5" s="145">
        <v>40588</v>
      </c>
      <c r="K5" s="136">
        <v>4506.4</v>
      </c>
      <c r="L5" s="146"/>
      <c r="M5" s="147">
        <v>186.72180956217255</v>
      </c>
      <c r="N5" s="148">
        <v>180782.18</v>
      </c>
      <c r="O5" s="89">
        <v>12</v>
      </c>
      <c r="P5" s="89"/>
      <c r="Q5" s="149">
        <v>0.020152218425709554</v>
      </c>
      <c r="R5" s="139">
        <v>449199.33</v>
      </c>
      <c r="S5" s="150">
        <v>4.190899573107246</v>
      </c>
      <c r="T5" s="89">
        <v>11918.918385917006</v>
      </c>
      <c r="U5" s="139">
        <v>679166.19</v>
      </c>
      <c r="V5" s="147">
        <v>-4035.7666297545547</v>
      </c>
      <c r="W5" s="151">
        <v>-229966.86</v>
      </c>
      <c r="X5" s="151">
        <f t="shared" si="0"/>
        <v>-49184.67999999999</v>
      </c>
      <c r="Y5" s="151"/>
      <c r="Z5" s="141">
        <v>1.5</v>
      </c>
      <c r="AA5" s="147">
        <v>15418.5</v>
      </c>
      <c r="AB5" s="151">
        <f t="shared" si="1"/>
        <v>-64603.17999999999</v>
      </c>
    </row>
    <row r="6" spans="1:28" ht="15.75" customHeight="1">
      <c r="A6" s="133">
        <v>3</v>
      </c>
      <c r="B6" s="134" t="s">
        <v>247</v>
      </c>
      <c r="C6" s="134">
        <v>6</v>
      </c>
      <c r="D6" s="134"/>
      <c r="E6" s="144"/>
      <c r="F6" s="144">
        <v>1</v>
      </c>
      <c r="G6" s="144">
        <v>1</v>
      </c>
      <c r="H6" s="144"/>
      <c r="I6" s="144"/>
      <c r="J6" s="145">
        <v>40588</v>
      </c>
      <c r="K6" s="136">
        <v>4469.6</v>
      </c>
      <c r="L6" s="152"/>
      <c r="M6" s="89">
        <v>141.2694315165412</v>
      </c>
      <c r="N6" s="92">
        <v>136775.66</v>
      </c>
      <c r="O6" s="89">
        <v>12</v>
      </c>
      <c r="P6" s="89"/>
      <c r="Q6" s="138">
        <v>0.016203447771433104</v>
      </c>
      <c r="R6" s="139">
        <v>421406.92</v>
      </c>
      <c r="S6" s="150">
        <v>3.0677994070340446</v>
      </c>
      <c r="T6" s="89">
        <v>7878.108877263427</v>
      </c>
      <c r="U6" s="139">
        <v>448911.99</v>
      </c>
      <c r="V6" s="89">
        <v>-482.6955727578088</v>
      </c>
      <c r="W6" s="139">
        <v>-27505.07</v>
      </c>
      <c r="X6" s="139">
        <f t="shared" si="0"/>
        <v>109270.59</v>
      </c>
      <c r="Y6" s="139"/>
      <c r="Z6" s="141">
        <v>1.5</v>
      </c>
      <c r="AA6" s="142">
        <v>16459.32</v>
      </c>
      <c r="AB6" s="143">
        <f t="shared" si="1"/>
        <v>92811.26999999999</v>
      </c>
    </row>
    <row r="7" spans="1:28" ht="12.75">
      <c r="A7" s="133">
        <v>4</v>
      </c>
      <c r="B7" s="134" t="s">
        <v>247</v>
      </c>
      <c r="C7" s="134">
        <v>8</v>
      </c>
      <c r="D7" s="134"/>
      <c r="E7" s="133"/>
      <c r="F7" s="133">
        <v>1</v>
      </c>
      <c r="G7" s="133">
        <v>1</v>
      </c>
      <c r="H7" s="133"/>
      <c r="I7" s="133"/>
      <c r="J7" s="145">
        <v>40588</v>
      </c>
      <c r="K7" s="136">
        <v>4492.9</v>
      </c>
      <c r="L7" s="153"/>
      <c r="M7" s="147">
        <v>63.170977907229144</v>
      </c>
      <c r="N7" s="148">
        <v>61161.51</v>
      </c>
      <c r="O7" s="89">
        <v>12</v>
      </c>
      <c r="P7" s="89"/>
      <c r="Q7" s="149">
        <v>0.019029741403529078</v>
      </c>
      <c r="R7" s="139">
        <v>423501.06</v>
      </c>
      <c r="S7" s="150">
        <v>3.2445923992368226</v>
      </c>
      <c r="T7" s="89">
        <v>8254.243063658478</v>
      </c>
      <c r="U7" s="139">
        <v>470344.93</v>
      </c>
      <c r="V7" s="147">
        <v>-822.0789843495013</v>
      </c>
      <c r="W7" s="151">
        <v>-46843.87000000011</v>
      </c>
      <c r="X7" s="151">
        <f t="shared" si="0"/>
        <v>14317.63999999989</v>
      </c>
      <c r="Y7" s="151"/>
      <c r="Z7" s="141">
        <v>3</v>
      </c>
      <c r="AA7" s="147">
        <v>16178.88</v>
      </c>
      <c r="AB7" s="151">
        <f t="shared" si="1"/>
        <v>-1861.240000000109</v>
      </c>
    </row>
    <row r="8" spans="1:28" ht="12.75">
      <c r="A8" s="133">
        <v>5</v>
      </c>
      <c r="B8" s="134" t="s">
        <v>247</v>
      </c>
      <c r="C8" s="154">
        <v>10</v>
      </c>
      <c r="D8" s="155"/>
      <c r="E8" s="156"/>
      <c r="F8" s="156">
        <v>1</v>
      </c>
      <c r="G8" s="156">
        <v>1</v>
      </c>
      <c r="H8" s="156"/>
      <c r="I8" s="156"/>
      <c r="J8" s="145">
        <v>40588</v>
      </c>
      <c r="K8" s="157">
        <v>4477.8</v>
      </c>
      <c r="L8" s="158"/>
      <c r="M8" s="147">
        <v>39.31310693149078</v>
      </c>
      <c r="N8" s="148">
        <v>38062.560000000056</v>
      </c>
      <c r="O8" s="89">
        <v>12</v>
      </c>
      <c r="P8" s="159"/>
      <c r="Q8" s="149">
        <v>0.018804835248518708</v>
      </c>
      <c r="R8" s="139">
        <v>462343.13</v>
      </c>
      <c r="S8" s="150">
        <v>3.1732783024117697</v>
      </c>
      <c r="T8" s="89">
        <v>8948.64481280119</v>
      </c>
      <c r="U8" s="139">
        <v>509913.47</v>
      </c>
      <c r="V8" s="147">
        <v>-834.8280419499415</v>
      </c>
      <c r="W8" s="151">
        <v>-47570.34</v>
      </c>
      <c r="X8" s="151">
        <f t="shared" si="0"/>
        <v>-9507.77999999994</v>
      </c>
      <c r="Y8" s="151"/>
      <c r="Z8" s="141">
        <v>3</v>
      </c>
      <c r="AA8" s="147">
        <v>16655.4</v>
      </c>
      <c r="AB8" s="151">
        <f t="shared" si="1"/>
        <v>-26163.179999999942</v>
      </c>
    </row>
    <row r="9" spans="1:28" ht="12.75">
      <c r="A9" s="133">
        <v>6</v>
      </c>
      <c r="B9" s="134" t="s">
        <v>247</v>
      </c>
      <c r="C9" s="134">
        <v>11</v>
      </c>
      <c r="D9" s="134"/>
      <c r="E9" s="144">
        <v>1</v>
      </c>
      <c r="F9" s="144"/>
      <c r="G9" s="144">
        <v>1</v>
      </c>
      <c r="H9" s="144"/>
      <c r="I9" s="144"/>
      <c r="J9" s="160">
        <v>40584</v>
      </c>
      <c r="K9" s="136">
        <v>3530.9</v>
      </c>
      <c r="L9" s="152"/>
      <c r="M9" s="89">
        <v>129.80039351780113</v>
      </c>
      <c r="N9" s="92">
        <v>125671.43</v>
      </c>
      <c r="O9" s="89">
        <v>12</v>
      </c>
      <c r="P9" s="159"/>
      <c r="Q9" s="138">
        <v>0.01740156376274012</v>
      </c>
      <c r="R9" s="139">
        <v>413614.94</v>
      </c>
      <c r="S9" s="150">
        <v>3.483913298056452</v>
      </c>
      <c r="T9" s="89">
        <v>8486.812794065516</v>
      </c>
      <c r="U9" s="139">
        <v>483597.26</v>
      </c>
      <c r="V9" s="89">
        <v>-1228.1435956140695</v>
      </c>
      <c r="W9" s="139">
        <v>-69982.31999999995</v>
      </c>
      <c r="X9" s="139">
        <f t="shared" si="0"/>
        <v>55689.110000000044</v>
      </c>
      <c r="Y9" s="139"/>
      <c r="Z9" s="141">
        <v>3</v>
      </c>
      <c r="AA9" s="142">
        <v>12467.04</v>
      </c>
      <c r="AB9" s="143">
        <f t="shared" si="1"/>
        <v>43222.07000000004</v>
      </c>
    </row>
    <row r="10" spans="1:28" ht="12.75">
      <c r="A10" s="133">
        <v>7</v>
      </c>
      <c r="B10" s="134" t="s">
        <v>247</v>
      </c>
      <c r="C10" s="134">
        <v>12</v>
      </c>
      <c r="D10" s="134"/>
      <c r="E10" s="133"/>
      <c r="F10" s="133">
        <v>1</v>
      </c>
      <c r="G10" s="144">
        <v>1</v>
      </c>
      <c r="H10" s="133"/>
      <c r="I10" s="133"/>
      <c r="J10" s="145">
        <v>40588</v>
      </c>
      <c r="K10" s="136">
        <v>4482.61</v>
      </c>
      <c r="L10" s="137"/>
      <c r="M10" s="89">
        <v>183.24224181204124</v>
      </c>
      <c r="N10" s="92">
        <v>177413.31</v>
      </c>
      <c r="O10" s="89">
        <v>12</v>
      </c>
      <c r="P10" s="159"/>
      <c r="Q10" s="138">
        <v>0.017207471686109536</v>
      </c>
      <c r="R10" s="139">
        <v>378701.1</v>
      </c>
      <c r="S10" s="150">
        <v>3.3827612053325846</v>
      </c>
      <c r="T10" s="89">
        <v>8565.151371902104</v>
      </c>
      <c r="U10" s="139">
        <v>488061.17</v>
      </c>
      <c r="V10" s="89">
        <v>-1919.1970212452316</v>
      </c>
      <c r="W10" s="139">
        <v>-109360.07</v>
      </c>
      <c r="X10" s="139">
        <f t="shared" si="0"/>
        <v>68053.23999999999</v>
      </c>
      <c r="Y10" s="139"/>
      <c r="Z10" s="141">
        <v>1.5</v>
      </c>
      <c r="AA10" s="142">
        <v>16271.22</v>
      </c>
      <c r="AB10" s="143">
        <f t="shared" si="1"/>
        <v>51782.01999999999</v>
      </c>
    </row>
    <row r="11" spans="1:28" ht="12.75">
      <c r="A11" s="133">
        <v>8</v>
      </c>
      <c r="B11" s="134" t="s">
        <v>247</v>
      </c>
      <c r="C11" s="134">
        <v>13</v>
      </c>
      <c r="D11" s="134"/>
      <c r="E11" s="133"/>
      <c r="F11" s="133"/>
      <c r="G11" s="144">
        <v>1</v>
      </c>
      <c r="H11" s="133"/>
      <c r="I11" s="133"/>
      <c r="J11" s="135">
        <v>40590</v>
      </c>
      <c r="K11" s="136">
        <v>3526.3</v>
      </c>
      <c r="L11" s="161"/>
      <c r="M11" s="89">
        <v>180.36307801154737</v>
      </c>
      <c r="N11" s="92">
        <v>174625.73</v>
      </c>
      <c r="O11" s="162">
        <v>10</v>
      </c>
      <c r="P11" s="163">
        <v>40238</v>
      </c>
      <c r="Q11" s="138">
        <v>0.011264072585492748</v>
      </c>
      <c r="R11" s="139">
        <v>329365.1</v>
      </c>
      <c r="S11" s="140">
        <v>2.842278621353887</v>
      </c>
      <c r="T11" s="89">
        <v>5712.980028921313</v>
      </c>
      <c r="U11" s="139">
        <v>325538.17</v>
      </c>
      <c r="V11" s="89">
        <v>67.16008500900352</v>
      </c>
      <c r="W11" s="139">
        <v>3826.929999999993</v>
      </c>
      <c r="X11" s="139">
        <f t="shared" si="0"/>
        <v>178452.66</v>
      </c>
      <c r="Y11" s="139"/>
      <c r="Z11" s="141">
        <v>3.7</v>
      </c>
      <c r="AA11" s="142">
        <v>8885.16</v>
      </c>
      <c r="AB11" s="143">
        <f t="shared" si="1"/>
        <v>169567.5</v>
      </c>
    </row>
    <row r="12" spans="1:28" ht="12.75">
      <c r="A12" s="133">
        <v>9</v>
      </c>
      <c r="B12" s="134" t="s">
        <v>247</v>
      </c>
      <c r="C12" s="134">
        <v>14</v>
      </c>
      <c r="D12" s="134"/>
      <c r="E12" s="133"/>
      <c r="F12" s="133"/>
      <c r="G12" s="133"/>
      <c r="H12" s="133">
        <v>1</v>
      </c>
      <c r="I12" s="133"/>
      <c r="J12" s="135">
        <v>40582</v>
      </c>
      <c r="K12" s="136">
        <v>2256.3</v>
      </c>
      <c r="L12" s="153"/>
      <c r="M12" s="147">
        <v>-61.658069903634726</v>
      </c>
      <c r="N12" s="148">
        <v>-59696.72</v>
      </c>
      <c r="O12" s="89">
        <v>12</v>
      </c>
      <c r="P12" s="159"/>
      <c r="Q12" s="149">
        <v>0.035252559591695765</v>
      </c>
      <c r="R12" s="139">
        <v>238108.06</v>
      </c>
      <c r="S12" s="150">
        <v>5.344091941823535</v>
      </c>
      <c r="T12" s="89">
        <v>7952.0088094334205</v>
      </c>
      <c r="U12" s="139">
        <v>618069.8</v>
      </c>
      <c r="V12" s="147">
        <v>-3773.369515057281</v>
      </c>
      <c r="W12" s="151">
        <v>-379961.74</v>
      </c>
      <c r="X12" s="151">
        <f t="shared" si="0"/>
        <v>-439658.45999999996</v>
      </c>
      <c r="Y12" s="151"/>
      <c r="Z12" s="141">
        <v>3.7</v>
      </c>
      <c r="AA12" s="147">
        <v>8823.6</v>
      </c>
      <c r="AB12" s="151">
        <f t="shared" si="1"/>
        <v>-448482.05999999994</v>
      </c>
    </row>
    <row r="13" spans="1:28" ht="12.75">
      <c r="A13" s="133">
        <v>10</v>
      </c>
      <c r="B13" s="134" t="s">
        <v>247</v>
      </c>
      <c r="C13" s="134">
        <v>15</v>
      </c>
      <c r="D13" s="134"/>
      <c r="E13" s="144"/>
      <c r="F13" s="144"/>
      <c r="G13" s="144">
        <v>1</v>
      </c>
      <c r="H13" s="144"/>
      <c r="I13" s="144"/>
      <c r="J13" s="135">
        <v>40590</v>
      </c>
      <c r="K13" s="136">
        <v>3562.3</v>
      </c>
      <c r="L13" s="152"/>
      <c r="M13" s="89">
        <v>296.50679422427424</v>
      </c>
      <c r="N13" s="92">
        <v>287074.9</v>
      </c>
      <c r="O13" s="89">
        <v>12</v>
      </c>
      <c r="P13" s="159"/>
      <c r="Q13" s="138">
        <v>0.013564540909509789</v>
      </c>
      <c r="R13" s="139">
        <v>369366.79</v>
      </c>
      <c r="S13" s="150">
        <v>3.263232555828576</v>
      </c>
      <c r="T13" s="89">
        <v>7635.964180638867</v>
      </c>
      <c r="U13" s="139">
        <v>435114.04</v>
      </c>
      <c r="V13" s="89">
        <v>-1153.8208095510527</v>
      </c>
      <c r="W13" s="139">
        <v>-65747.24999999994</v>
      </c>
      <c r="X13" s="139">
        <f t="shared" si="0"/>
        <v>221327.65000000008</v>
      </c>
      <c r="Y13" s="139"/>
      <c r="Z13" s="141">
        <v>3</v>
      </c>
      <c r="AA13" s="142">
        <v>12152.4</v>
      </c>
      <c r="AB13" s="143">
        <f t="shared" si="1"/>
        <v>209175.2500000001</v>
      </c>
    </row>
    <row r="14" spans="1:28" ht="12.75">
      <c r="A14" s="133">
        <v>11</v>
      </c>
      <c r="B14" s="134" t="s">
        <v>247</v>
      </c>
      <c r="C14" s="134">
        <v>17</v>
      </c>
      <c r="D14" s="134"/>
      <c r="E14" s="133"/>
      <c r="F14" s="133"/>
      <c r="G14" s="144">
        <v>1</v>
      </c>
      <c r="H14" s="133"/>
      <c r="I14" s="133"/>
      <c r="J14" s="135">
        <v>40590</v>
      </c>
      <c r="K14" s="136">
        <v>3532.6</v>
      </c>
      <c r="L14" s="137"/>
      <c r="M14" s="89">
        <v>200.5078833699996</v>
      </c>
      <c r="N14" s="92">
        <v>194129.73</v>
      </c>
      <c r="O14" s="89">
        <v>12</v>
      </c>
      <c r="P14" s="159"/>
      <c r="Q14" s="138">
        <v>0.014295887813066455</v>
      </c>
      <c r="R14" s="139">
        <v>394829.78</v>
      </c>
      <c r="S14" s="150">
        <v>2.8710851174600376</v>
      </c>
      <c r="T14" s="89">
        <v>6993.963346132652</v>
      </c>
      <c r="U14" s="139">
        <v>398531.42</v>
      </c>
      <c r="V14" s="89">
        <v>-64.96130689934762</v>
      </c>
      <c r="W14" s="139">
        <v>-3701.6399999998976</v>
      </c>
      <c r="X14" s="139">
        <f t="shared" si="0"/>
        <v>190428.0900000001</v>
      </c>
      <c r="Y14" s="139"/>
      <c r="Z14" s="141">
        <v>3.7</v>
      </c>
      <c r="AA14" s="142">
        <v>13237.68</v>
      </c>
      <c r="AB14" s="143">
        <f t="shared" si="1"/>
        <v>177190.41000000012</v>
      </c>
    </row>
    <row r="15" spans="1:28" ht="12.75">
      <c r="A15" s="133">
        <v>12</v>
      </c>
      <c r="B15" s="134" t="s">
        <v>247</v>
      </c>
      <c r="C15" s="134">
        <v>19</v>
      </c>
      <c r="D15" s="134"/>
      <c r="E15" s="144"/>
      <c r="F15" s="144"/>
      <c r="G15" s="144">
        <v>1</v>
      </c>
      <c r="H15" s="144"/>
      <c r="I15" s="144"/>
      <c r="J15" s="135">
        <v>40590</v>
      </c>
      <c r="K15" s="136">
        <v>3539.8</v>
      </c>
      <c r="L15" s="152"/>
      <c r="M15" s="89">
        <v>187.91278777925822</v>
      </c>
      <c r="N15" s="92">
        <v>181935.29</v>
      </c>
      <c r="O15" s="89">
        <v>12</v>
      </c>
      <c r="P15" s="159"/>
      <c r="Q15" s="138">
        <v>0.013966217416627862</v>
      </c>
      <c r="R15" s="139">
        <v>445121.54</v>
      </c>
      <c r="S15" s="150">
        <v>2.0591671308301045</v>
      </c>
      <c r="T15" s="89">
        <v>5658.5912755211275</v>
      </c>
      <c r="U15" s="139">
        <v>322438.98</v>
      </c>
      <c r="V15" s="89">
        <v>2152.997957607816</v>
      </c>
      <c r="W15" s="139">
        <v>122682.56</v>
      </c>
      <c r="X15" s="139">
        <f t="shared" si="0"/>
        <v>304617.85</v>
      </c>
      <c r="Y15" s="139"/>
      <c r="Z15" s="141">
        <v>3</v>
      </c>
      <c r="AA15" s="142">
        <v>14572.62</v>
      </c>
      <c r="AB15" s="143">
        <f t="shared" si="1"/>
        <v>290045.23</v>
      </c>
    </row>
    <row r="16" spans="1:28" ht="12.75">
      <c r="A16" s="133">
        <v>13</v>
      </c>
      <c r="B16" s="164" t="s">
        <v>247</v>
      </c>
      <c r="C16" s="134">
        <v>20</v>
      </c>
      <c r="D16" s="164"/>
      <c r="E16" s="165"/>
      <c r="F16" s="165"/>
      <c r="G16" s="165"/>
      <c r="H16" s="144">
        <v>1</v>
      </c>
      <c r="I16" s="165"/>
      <c r="J16" s="135">
        <v>40582</v>
      </c>
      <c r="K16" s="136">
        <v>2279.4</v>
      </c>
      <c r="L16" s="146"/>
      <c r="M16" s="147">
        <v>-40.70919292700813</v>
      </c>
      <c r="N16" s="148">
        <v>-39414.23</v>
      </c>
      <c r="O16" s="162">
        <v>2</v>
      </c>
      <c r="P16" s="163">
        <v>40483</v>
      </c>
      <c r="Q16" s="149">
        <v>0.030028302885644325</v>
      </c>
      <c r="R16" s="139">
        <v>42979.61</v>
      </c>
      <c r="S16" s="150">
        <v>0.21286883425706138</v>
      </c>
      <c r="T16" s="89">
        <v>51.93999555872298</v>
      </c>
      <c r="U16" s="139">
        <v>50287.78</v>
      </c>
      <c r="V16" s="147">
        <v>702.3237920802239</v>
      </c>
      <c r="W16" s="151">
        <v>-7308.17</v>
      </c>
      <c r="X16" s="151">
        <f t="shared" si="0"/>
        <v>-46722.4</v>
      </c>
      <c r="Y16" s="151"/>
      <c r="Z16" s="141">
        <v>5.1</v>
      </c>
      <c r="AA16" s="147">
        <v>3220.5</v>
      </c>
      <c r="AB16" s="151">
        <f t="shared" si="1"/>
        <v>-49942.9</v>
      </c>
    </row>
    <row r="17" spans="1:28" ht="12.75">
      <c r="A17" s="133">
        <v>14</v>
      </c>
      <c r="B17" s="134" t="s">
        <v>247</v>
      </c>
      <c r="C17" s="134">
        <v>21</v>
      </c>
      <c r="D17" s="134"/>
      <c r="E17" s="133"/>
      <c r="F17" s="133">
        <v>1</v>
      </c>
      <c r="G17" s="144">
        <v>1</v>
      </c>
      <c r="H17" s="133"/>
      <c r="I17" s="133"/>
      <c r="J17" s="145">
        <v>40588</v>
      </c>
      <c r="K17" s="136">
        <v>3521.2</v>
      </c>
      <c r="L17" s="137"/>
      <c r="M17" s="89">
        <v>189.99092956960953</v>
      </c>
      <c r="N17" s="92">
        <v>183947.32</v>
      </c>
      <c r="O17" s="89">
        <v>12</v>
      </c>
      <c r="P17" s="159"/>
      <c r="Q17" s="138">
        <v>0.015599552299367637</v>
      </c>
      <c r="R17" s="139">
        <v>329940.55</v>
      </c>
      <c r="S17" s="150">
        <v>3.470662289850894</v>
      </c>
      <c r="T17" s="89">
        <v>7038.5031238176125</v>
      </c>
      <c r="U17" s="139">
        <v>401069.39</v>
      </c>
      <c r="V17" s="89">
        <v>-1248.264242201948</v>
      </c>
      <c r="W17" s="139">
        <v>-71128.84</v>
      </c>
      <c r="X17" s="139">
        <f t="shared" si="0"/>
        <v>112818.48000000001</v>
      </c>
      <c r="Y17" s="139"/>
      <c r="Z17" s="141">
        <v>1.5</v>
      </c>
      <c r="AA17" s="142">
        <v>11493.48</v>
      </c>
      <c r="AB17" s="143">
        <f t="shared" si="1"/>
        <v>101325.00000000001</v>
      </c>
    </row>
    <row r="18" spans="1:28" ht="12.75">
      <c r="A18" s="133">
        <v>15</v>
      </c>
      <c r="B18" s="134" t="s">
        <v>247</v>
      </c>
      <c r="C18" s="134">
        <v>22</v>
      </c>
      <c r="D18" s="134"/>
      <c r="E18" s="133"/>
      <c r="F18" s="133">
        <v>1</v>
      </c>
      <c r="G18" s="144">
        <v>1</v>
      </c>
      <c r="H18" s="133"/>
      <c r="I18" s="133"/>
      <c r="J18" s="145">
        <v>40588</v>
      </c>
      <c r="K18" s="136">
        <v>4500.75</v>
      </c>
      <c r="L18" s="137"/>
      <c r="M18" s="89">
        <v>132.88923961205978</v>
      </c>
      <c r="N18" s="92">
        <v>128662.05</v>
      </c>
      <c r="O18" s="89">
        <v>12</v>
      </c>
      <c r="P18" s="159"/>
      <c r="Q18" s="138">
        <v>0.017853783594958417</v>
      </c>
      <c r="R18" s="139">
        <v>418443.86</v>
      </c>
      <c r="S18" s="150">
        <v>3.375272041106651</v>
      </c>
      <c r="T18" s="89">
        <v>9032.227982001397</v>
      </c>
      <c r="U18" s="139">
        <v>514676.222696</v>
      </c>
      <c r="V18" s="89">
        <v>-1688.8144247852824</v>
      </c>
      <c r="W18" s="139">
        <v>-96232.36269599997</v>
      </c>
      <c r="X18" s="139">
        <f t="shared" si="0"/>
        <v>32429.687304000036</v>
      </c>
      <c r="Y18" s="139"/>
      <c r="Z18" s="141">
        <v>1.5</v>
      </c>
      <c r="AA18" s="142">
        <v>16626.9</v>
      </c>
      <c r="AB18" s="143">
        <f t="shared" si="1"/>
        <v>15802.787304000034</v>
      </c>
    </row>
    <row r="19" spans="1:28" ht="12.75">
      <c r="A19" s="133">
        <v>16</v>
      </c>
      <c r="B19" s="134" t="s">
        <v>247</v>
      </c>
      <c r="C19" s="134">
        <v>24</v>
      </c>
      <c r="D19" s="134"/>
      <c r="E19" s="133"/>
      <c r="F19" s="133">
        <v>1</v>
      </c>
      <c r="G19" s="133">
        <v>1</v>
      </c>
      <c r="H19" s="133"/>
      <c r="I19" s="133"/>
      <c r="J19" s="135">
        <v>40582</v>
      </c>
      <c r="K19" s="136">
        <v>4482.28</v>
      </c>
      <c r="L19" s="153"/>
      <c r="M19" s="147">
        <v>1.1624621200385263</v>
      </c>
      <c r="N19" s="148">
        <v>1125.4799999999814</v>
      </c>
      <c r="O19" s="89">
        <v>12</v>
      </c>
      <c r="P19" s="159"/>
      <c r="Q19" s="149">
        <v>0.020305858447852692</v>
      </c>
      <c r="R19" s="139">
        <v>481452.33</v>
      </c>
      <c r="S19" s="150">
        <v>3.2648574039906837</v>
      </c>
      <c r="T19" s="89">
        <v>9246.076168101616</v>
      </c>
      <c r="U19" s="139">
        <v>526861.76</v>
      </c>
      <c r="V19" s="147">
        <v>-796.9055499085662</v>
      </c>
      <c r="W19" s="151">
        <v>-45409.43</v>
      </c>
      <c r="X19" s="151">
        <f t="shared" si="0"/>
        <v>-44283.95000000002</v>
      </c>
      <c r="Y19" s="151"/>
      <c r="Z19" s="141">
        <v>1.5</v>
      </c>
      <c r="AA19" s="147">
        <v>15502.86</v>
      </c>
      <c r="AB19" s="151">
        <f t="shared" si="1"/>
        <v>-59786.81000000002</v>
      </c>
    </row>
    <row r="20" spans="1:28" ht="12.75">
      <c r="A20" s="133">
        <v>17</v>
      </c>
      <c r="B20" s="134" t="s">
        <v>247</v>
      </c>
      <c r="C20" s="134">
        <v>25</v>
      </c>
      <c r="D20" s="134"/>
      <c r="E20" s="133"/>
      <c r="F20" s="133">
        <v>1</v>
      </c>
      <c r="G20" s="133">
        <v>1</v>
      </c>
      <c r="H20" s="133"/>
      <c r="I20" s="133"/>
      <c r="J20" s="135">
        <v>40582</v>
      </c>
      <c r="K20" s="136">
        <v>3526.3</v>
      </c>
      <c r="L20" s="153"/>
      <c r="M20" s="147">
        <v>66.68207924064507</v>
      </c>
      <c r="N20" s="148">
        <v>64560.93000000005</v>
      </c>
      <c r="O20" s="89">
        <v>12</v>
      </c>
      <c r="P20" s="159"/>
      <c r="Q20" s="149">
        <v>0.020523729216385414</v>
      </c>
      <c r="R20" s="139">
        <v>294536.29</v>
      </c>
      <c r="S20" s="150">
        <v>3.7543600862966855</v>
      </c>
      <c r="T20" s="89">
        <v>7208.371365689636</v>
      </c>
      <c r="U20" s="139">
        <v>410748.86</v>
      </c>
      <c r="V20" s="147">
        <v>-2039.4538791763043</v>
      </c>
      <c r="W20" s="151">
        <v>-116212.57</v>
      </c>
      <c r="X20" s="151">
        <f t="shared" si="0"/>
        <v>-51651.639999999956</v>
      </c>
      <c r="Y20" s="151"/>
      <c r="Z20" s="141">
        <v>1.5</v>
      </c>
      <c r="AA20" s="147">
        <v>12880.86</v>
      </c>
      <c r="AB20" s="151">
        <f t="shared" si="1"/>
        <v>-64532.499999999956</v>
      </c>
    </row>
    <row r="21" spans="1:28" ht="12.75">
      <c r="A21" s="133">
        <v>18</v>
      </c>
      <c r="B21" s="134" t="s">
        <v>247</v>
      </c>
      <c r="C21" s="134">
        <v>26</v>
      </c>
      <c r="D21" s="134"/>
      <c r="E21" s="133"/>
      <c r="F21" s="133">
        <v>1</v>
      </c>
      <c r="G21" s="133">
        <v>1</v>
      </c>
      <c r="H21" s="133"/>
      <c r="I21" s="133"/>
      <c r="J21" s="145">
        <v>40588</v>
      </c>
      <c r="K21" s="136">
        <v>4478.6</v>
      </c>
      <c r="L21" s="137"/>
      <c r="M21" s="89">
        <v>254.42588293620076</v>
      </c>
      <c r="N21" s="92">
        <v>246332.59</v>
      </c>
      <c r="O21" s="89">
        <v>12</v>
      </c>
      <c r="P21" s="159"/>
      <c r="Q21" s="138">
        <v>0.014377090107637916</v>
      </c>
      <c r="R21" s="139">
        <v>439342.85</v>
      </c>
      <c r="S21" s="150">
        <v>3.0491770533725293</v>
      </c>
      <c r="T21" s="89">
        <v>8379.13854266771</v>
      </c>
      <c r="U21" s="139">
        <v>477461.75</v>
      </c>
      <c r="V21" s="89">
        <v>-668.9615049260983</v>
      </c>
      <c r="W21" s="139">
        <v>-38118.9</v>
      </c>
      <c r="X21" s="139">
        <f t="shared" si="0"/>
        <v>208213.69</v>
      </c>
      <c r="Y21" s="139"/>
      <c r="Z21" s="141">
        <v>3</v>
      </c>
      <c r="AA21" s="142">
        <v>15249.78</v>
      </c>
      <c r="AB21" s="143">
        <f t="shared" si="1"/>
        <v>192963.91</v>
      </c>
    </row>
    <row r="22" spans="1:28" ht="12.75">
      <c r="A22" s="133">
        <v>19</v>
      </c>
      <c r="B22" s="134" t="s">
        <v>247</v>
      </c>
      <c r="C22" s="134">
        <v>27</v>
      </c>
      <c r="D22" s="134"/>
      <c r="E22" s="144">
        <v>1</v>
      </c>
      <c r="F22" s="144"/>
      <c r="G22" s="144">
        <v>1</v>
      </c>
      <c r="H22" s="144"/>
      <c r="I22" s="144"/>
      <c r="J22" s="160">
        <v>40584</v>
      </c>
      <c r="K22" s="136">
        <v>3524.55</v>
      </c>
      <c r="L22" s="152"/>
      <c r="M22" s="89">
        <v>145.48371321744708</v>
      </c>
      <c r="N22" s="92">
        <v>140855.88</v>
      </c>
      <c r="O22" s="89">
        <v>12</v>
      </c>
      <c r="P22" s="159"/>
      <c r="Q22" s="138">
        <v>0.017621075964333353</v>
      </c>
      <c r="R22" s="139">
        <v>405881.63</v>
      </c>
      <c r="S22" s="150">
        <v>3.2974097621007448</v>
      </c>
      <c r="T22" s="89">
        <v>8032.490180477414</v>
      </c>
      <c r="U22" s="139">
        <v>457708.96</v>
      </c>
      <c r="V22" s="89">
        <v>-909.5354683041378</v>
      </c>
      <c r="W22" s="139">
        <v>-51827.33</v>
      </c>
      <c r="X22" s="139">
        <f t="shared" si="0"/>
        <v>89028.55</v>
      </c>
      <c r="Y22" s="139"/>
      <c r="Z22" s="141">
        <v>2.7</v>
      </c>
      <c r="AA22" s="142">
        <v>12436.26</v>
      </c>
      <c r="AB22" s="143">
        <f t="shared" si="1"/>
        <v>76592.29000000001</v>
      </c>
    </row>
    <row r="23" spans="1:28" ht="12.75">
      <c r="A23" s="133">
        <v>20</v>
      </c>
      <c r="B23" s="134" t="s">
        <v>247</v>
      </c>
      <c r="C23" s="134">
        <v>28</v>
      </c>
      <c r="D23" s="134"/>
      <c r="E23" s="133"/>
      <c r="F23" s="133">
        <v>1</v>
      </c>
      <c r="G23" s="133">
        <v>1</v>
      </c>
      <c r="H23" s="133"/>
      <c r="I23" s="133"/>
      <c r="J23" s="135">
        <v>40582</v>
      </c>
      <c r="K23" s="136">
        <v>4474.6</v>
      </c>
      <c r="L23" s="153"/>
      <c r="M23" s="147">
        <v>37.66365744327061</v>
      </c>
      <c r="N23" s="148">
        <v>36465.58</v>
      </c>
      <c r="O23" s="89">
        <v>12</v>
      </c>
      <c r="P23" s="159"/>
      <c r="Q23" s="149">
        <v>0.019225472077417493</v>
      </c>
      <c r="R23" s="139">
        <v>445100.6</v>
      </c>
      <c r="S23" s="150">
        <v>3.242940720630498</v>
      </c>
      <c r="T23" s="89">
        <v>8755.939945702345</v>
      </c>
      <c r="U23" s="139">
        <v>498932.72</v>
      </c>
      <c r="V23" s="147">
        <v>-944.718195752359</v>
      </c>
      <c r="W23" s="151">
        <v>-53832.11999999994</v>
      </c>
      <c r="X23" s="151">
        <f t="shared" si="0"/>
        <v>-17366.539999999935</v>
      </c>
      <c r="Y23" s="151"/>
      <c r="Z23" s="141">
        <v>3</v>
      </c>
      <c r="AA23" s="147">
        <v>16409.16</v>
      </c>
      <c r="AB23" s="151">
        <f t="shared" si="1"/>
        <v>-33775.69999999994</v>
      </c>
    </row>
    <row r="24" spans="1:28" ht="12.75">
      <c r="A24" s="133">
        <v>21</v>
      </c>
      <c r="B24" s="134" t="s">
        <v>247</v>
      </c>
      <c r="C24" s="134">
        <v>29</v>
      </c>
      <c r="D24" s="134"/>
      <c r="E24" s="144"/>
      <c r="F24" s="144"/>
      <c r="G24" s="133">
        <v>1</v>
      </c>
      <c r="H24" s="144"/>
      <c r="I24" s="144"/>
      <c r="J24" s="135">
        <v>40590</v>
      </c>
      <c r="K24" s="136">
        <v>3530.9</v>
      </c>
      <c r="L24" s="152"/>
      <c r="M24" s="89">
        <v>147.22026957518665</v>
      </c>
      <c r="N24" s="92">
        <v>142537.2</v>
      </c>
      <c r="O24" s="89">
        <v>12</v>
      </c>
      <c r="P24" s="159"/>
      <c r="Q24" s="138">
        <v>0.014992506328315476</v>
      </c>
      <c r="R24" s="139">
        <v>448921.2</v>
      </c>
      <c r="S24" s="150">
        <v>2.7922739901449987</v>
      </c>
      <c r="T24" s="89">
        <v>7204.066894574096</v>
      </c>
      <c r="U24" s="139">
        <v>410503.58</v>
      </c>
      <c r="V24" s="89">
        <v>674.2038636626867</v>
      </c>
      <c r="W24" s="139">
        <v>38417.62000000005</v>
      </c>
      <c r="X24" s="139">
        <f t="shared" si="0"/>
        <v>180954.82000000007</v>
      </c>
      <c r="Y24" s="139"/>
      <c r="Z24" s="141">
        <v>3.7</v>
      </c>
      <c r="AA24" s="142">
        <v>11863.98</v>
      </c>
      <c r="AB24" s="143">
        <f t="shared" si="1"/>
        <v>169090.84000000005</v>
      </c>
    </row>
    <row r="25" spans="1:28" ht="12.75">
      <c r="A25" s="133">
        <v>22</v>
      </c>
      <c r="B25" s="134" t="s">
        <v>247</v>
      </c>
      <c r="C25" s="134">
        <v>30</v>
      </c>
      <c r="D25" s="134"/>
      <c r="E25" s="144">
        <v>1</v>
      </c>
      <c r="F25" s="144"/>
      <c r="G25" s="133">
        <v>1</v>
      </c>
      <c r="H25" s="144"/>
      <c r="I25" s="144"/>
      <c r="J25" s="160">
        <v>40584</v>
      </c>
      <c r="K25" s="136">
        <v>5449.8</v>
      </c>
      <c r="L25" s="152"/>
      <c r="M25" s="89">
        <v>116.28035754345751</v>
      </c>
      <c r="N25" s="92">
        <v>112581.47</v>
      </c>
      <c r="O25" s="89">
        <v>12</v>
      </c>
      <c r="P25" s="159"/>
      <c r="Q25" s="138">
        <v>0.01665309640438146</v>
      </c>
      <c r="R25" s="139">
        <v>665216.92</v>
      </c>
      <c r="S25" s="150">
        <v>2.551092473880466</v>
      </c>
      <c r="T25" s="89">
        <v>10102.326196566646</v>
      </c>
      <c r="U25" s="139">
        <v>575652.77</v>
      </c>
      <c r="V25" s="89">
        <v>1571.7916858597946</v>
      </c>
      <c r="W25" s="139">
        <v>89564.1499999999</v>
      </c>
      <c r="X25" s="139">
        <f t="shared" si="0"/>
        <v>202145.6199999999</v>
      </c>
      <c r="Y25" s="139"/>
      <c r="Z25" s="141">
        <v>3</v>
      </c>
      <c r="AA25" s="142">
        <v>18188.7</v>
      </c>
      <c r="AB25" s="143">
        <f t="shared" si="1"/>
        <v>183956.9199999999</v>
      </c>
    </row>
    <row r="26" spans="1:28" ht="12.75">
      <c r="A26" s="133">
        <v>23</v>
      </c>
      <c r="B26" s="134" t="s">
        <v>247</v>
      </c>
      <c r="C26" s="134">
        <v>32</v>
      </c>
      <c r="D26" s="134"/>
      <c r="E26" s="133"/>
      <c r="F26" s="133">
        <v>1</v>
      </c>
      <c r="G26" s="133">
        <v>1</v>
      </c>
      <c r="H26" s="133"/>
      <c r="I26" s="133"/>
      <c r="J26" s="145">
        <v>40588</v>
      </c>
      <c r="K26" s="136">
        <v>4493.2</v>
      </c>
      <c r="L26" s="137"/>
      <c r="M26" s="89">
        <v>332.8889191171156</v>
      </c>
      <c r="N26" s="92">
        <v>322299.7</v>
      </c>
      <c r="O26" s="89">
        <v>12</v>
      </c>
      <c r="P26" s="159"/>
      <c r="Q26" s="138">
        <v>0.014813247345284886</v>
      </c>
      <c r="R26" s="139">
        <v>428224.41</v>
      </c>
      <c r="S26" s="150">
        <v>3.4052970332402683</v>
      </c>
      <c r="T26" s="89">
        <v>9439.483376142023</v>
      </c>
      <c r="U26" s="139">
        <v>537882.53</v>
      </c>
      <c r="V26" s="89">
        <v>-1924.42762188894</v>
      </c>
      <c r="W26" s="139">
        <v>-109658.12</v>
      </c>
      <c r="X26" s="139">
        <f t="shared" si="0"/>
        <v>212641.58000000002</v>
      </c>
      <c r="Y26" s="139"/>
      <c r="Z26" s="141">
        <v>1.5</v>
      </c>
      <c r="AA26" s="142">
        <v>15384.3</v>
      </c>
      <c r="AB26" s="143">
        <f t="shared" si="1"/>
        <v>197257.28000000003</v>
      </c>
    </row>
    <row r="27" spans="1:28" ht="12.75">
      <c r="A27" s="133">
        <v>24</v>
      </c>
      <c r="B27" s="134" t="s">
        <v>247</v>
      </c>
      <c r="C27" s="134">
        <v>33</v>
      </c>
      <c r="D27" s="134"/>
      <c r="E27" s="144"/>
      <c r="F27" s="144"/>
      <c r="G27" s="133">
        <v>1</v>
      </c>
      <c r="H27" s="144"/>
      <c r="I27" s="144"/>
      <c r="J27" s="135">
        <v>40590</v>
      </c>
      <c r="K27" s="136">
        <v>3503.1</v>
      </c>
      <c r="L27" s="152"/>
      <c r="M27" s="89">
        <v>172.83205032070157</v>
      </c>
      <c r="N27" s="92">
        <v>167334.26</v>
      </c>
      <c r="O27" s="162">
        <v>11</v>
      </c>
      <c r="P27" s="163">
        <v>40210</v>
      </c>
      <c r="Q27" s="138">
        <v>0.015252804533477311</v>
      </c>
      <c r="R27" s="139">
        <v>324456.62</v>
      </c>
      <c r="S27" s="150">
        <v>3.184945781963656</v>
      </c>
      <c r="T27" s="89">
        <v>6411.295859092839</v>
      </c>
      <c r="U27" s="139">
        <v>365329.74</v>
      </c>
      <c r="V27" s="89">
        <v>-717.2963294151496</v>
      </c>
      <c r="W27" s="139">
        <v>-40873.12000000005</v>
      </c>
      <c r="X27" s="139">
        <f t="shared" si="0"/>
        <v>126461.13999999996</v>
      </c>
      <c r="Y27" s="139"/>
      <c r="Z27" s="141">
        <v>3.7</v>
      </c>
      <c r="AA27" s="142">
        <v>11559.6</v>
      </c>
      <c r="AB27" s="143">
        <f t="shared" si="1"/>
        <v>114901.53999999995</v>
      </c>
    </row>
    <row r="28" spans="1:28" ht="12.75">
      <c r="A28" s="133">
        <v>25</v>
      </c>
      <c r="B28" s="134" t="s">
        <v>247</v>
      </c>
      <c r="C28" s="134">
        <v>35</v>
      </c>
      <c r="D28" s="134"/>
      <c r="E28" s="133"/>
      <c r="F28" s="133">
        <v>1</v>
      </c>
      <c r="G28" s="133">
        <v>1</v>
      </c>
      <c r="H28" s="133"/>
      <c r="I28" s="133"/>
      <c r="J28" s="135">
        <v>40582</v>
      </c>
      <c r="K28" s="136">
        <v>2579.8</v>
      </c>
      <c r="L28" s="153"/>
      <c r="M28" s="147">
        <v>87.95985302471632</v>
      </c>
      <c r="N28" s="148">
        <v>85161.86</v>
      </c>
      <c r="O28" s="89">
        <v>12</v>
      </c>
      <c r="P28" s="159"/>
      <c r="Q28" s="149">
        <v>0.019106578503133586</v>
      </c>
      <c r="R28" s="139">
        <v>268832.38</v>
      </c>
      <c r="S28" s="150">
        <v>3.8829955948123462</v>
      </c>
      <c r="T28" s="89">
        <v>6290.4528635960005</v>
      </c>
      <c r="U28" s="139">
        <v>358443.84</v>
      </c>
      <c r="V28" s="147">
        <v>-1572.6220322135687</v>
      </c>
      <c r="W28" s="151">
        <v>-89611.46</v>
      </c>
      <c r="X28" s="151">
        <f t="shared" si="0"/>
        <v>-4449.600000000006</v>
      </c>
      <c r="Y28" s="151"/>
      <c r="Z28" s="141">
        <v>1.5</v>
      </c>
      <c r="AA28" s="147">
        <v>8089.44</v>
      </c>
      <c r="AB28" s="151">
        <f t="shared" si="1"/>
        <v>-12539.040000000005</v>
      </c>
    </row>
    <row r="29" spans="1:28" ht="12.75">
      <c r="A29" s="133">
        <v>26</v>
      </c>
      <c r="B29" s="134" t="s">
        <v>247</v>
      </c>
      <c r="C29" s="134">
        <v>37</v>
      </c>
      <c r="D29" s="134"/>
      <c r="E29" s="144"/>
      <c r="F29" s="144">
        <v>1</v>
      </c>
      <c r="G29" s="144">
        <v>1</v>
      </c>
      <c r="H29" s="144"/>
      <c r="I29" s="144"/>
      <c r="J29" s="145">
        <v>40588</v>
      </c>
      <c r="K29" s="136">
        <v>2563</v>
      </c>
      <c r="L29" s="152"/>
      <c r="M29" s="89">
        <v>128.98258048523536</v>
      </c>
      <c r="N29" s="92">
        <v>124879.66</v>
      </c>
      <c r="O29" s="89">
        <v>12</v>
      </c>
      <c r="P29" s="159"/>
      <c r="Q29" s="138">
        <v>0.0172817962966807</v>
      </c>
      <c r="R29" s="139">
        <v>264196.19</v>
      </c>
      <c r="S29" s="150">
        <v>3.746771521026899</v>
      </c>
      <c r="T29" s="89">
        <v>6204.653638820544</v>
      </c>
      <c r="U29" s="139">
        <v>353554.81</v>
      </c>
      <c r="V29" s="89">
        <v>-1568.1848819104907</v>
      </c>
      <c r="W29" s="139">
        <v>-89358.61999999994</v>
      </c>
      <c r="X29" s="139">
        <f t="shared" si="0"/>
        <v>35521.040000000066</v>
      </c>
      <c r="Y29" s="139"/>
      <c r="Z29" s="141">
        <v>3</v>
      </c>
      <c r="AA29" s="142">
        <f>857.13+8055.24</f>
        <v>8912.369999999999</v>
      </c>
      <c r="AB29" s="143">
        <f t="shared" si="1"/>
        <v>26608.670000000067</v>
      </c>
    </row>
    <row r="30" spans="1:28" ht="12.75">
      <c r="A30" s="133">
        <v>27</v>
      </c>
      <c r="B30" s="164" t="s">
        <v>247</v>
      </c>
      <c r="C30" s="134">
        <v>38</v>
      </c>
      <c r="D30" s="164"/>
      <c r="E30" s="165"/>
      <c r="F30" s="165"/>
      <c r="G30" s="165"/>
      <c r="H30" s="144">
        <v>1</v>
      </c>
      <c r="I30" s="165"/>
      <c r="J30" s="135">
        <v>40582</v>
      </c>
      <c r="K30" s="136">
        <v>2289.3</v>
      </c>
      <c r="L30" s="153"/>
      <c r="M30" s="147">
        <v>-119.08624856691335</v>
      </c>
      <c r="N30" s="148">
        <v>-115298.12</v>
      </c>
      <c r="O30" s="89">
        <v>12</v>
      </c>
      <c r="P30" s="159"/>
      <c r="Q30" s="149">
        <v>0.025130070078145463</v>
      </c>
      <c r="R30" s="139">
        <v>187799.91</v>
      </c>
      <c r="S30" s="150">
        <v>0.08441739316142055</v>
      </c>
      <c r="T30" s="89">
        <v>114.46998512688626</v>
      </c>
      <c r="U30" s="139">
        <v>110828.69</v>
      </c>
      <c r="V30" s="147">
        <v>3181.294481671518</v>
      </c>
      <c r="W30" s="151">
        <v>76971.22</v>
      </c>
      <c r="X30" s="151">
        <f t="shared" si="0"/>
        <v>-38326.899999999994</v>
      </c>
      <c r="Y30" s="151"/>
      <c r="Z30" s="141">
        <v>3.7</v>
      </c>
      <c r="AA30" s="147">
        <f>5662.52+4754.94</f>
        <v>10417.46</v>
      </c>
      <c r="AB30" s="151">
        <f t="shared" si="1"/>
        <v>-48744.35999999999</v>
      </c>
    </row>
    <row r="31" spans="1:28" ht="12.75">
      <c r="A31" s="133">
        <v>28</v>
      </c>
      <c r="B31" s="134" t="s">
        <v>247</v>
      </c>
      <c r="C31" s="134">
        <v>39</v>
      </c>
      <c r="D31" s="134"/>
      <c r="E31" s="133"/>
      <c r="F31" s="133">
        <v>1</v>
      </c>
      <c r="G31" s="133">
        <v>1</v>
      </c>
      <c r="H31" s="133"/>
      <c r="I31" s="133"/>
      <c r="J31" s="145">
        <v>40588</v>
      </c>
      <c r="K31" s="136">
        <v>3535.51</v>
      </c>
      <c r="L31" s="137"/>
      <c r="M31" s="89">
        <v>214.62788367985615</v>
      </c>
      <c r="N31" s="92">
        <v>207800.56</v>
      </c>
      <c r="O31" s="89">
        <v>12</v>
      </c>
      <c r="P31" s="159"/>
      <c r="Q31" s="138">
        <v>0.014375355781132672</v>
      </c>
      <c r="R31" s="139">
        <v>366720.16</v>
      </c>
      <c r="S31" s="150">
        <v>2.8674723894173204</v>
      </c>
      <c r="T31" s="89">
        <v>6641.066053890514</v>
      </c>
      <c r="U31" s="139">
        <v>378422.55</v>
      </c>
      <c r="V31" s="89">
        <v>-205.36929244571093</v>
      </c>
      <c r="W31" s="139">
        <v>-11702.39</v>
      </c>
      <c r="X31" s="139">
        <f t="shared" si="0"/>
        <v>196098.16999999998</v>
      </c>
      <c r="Y31" s="139"/>
      <c r="Z31" s="141">
        <v>1.5</v>
      </c>
      <c r="AA31" s="142">
        <v>13493.04</v>
      </c>
      <c r="AB31" s="143">
        <f t="shared" si="1"/>
        <v>182605.12999999998</v>
      </c>
    </row>
    <row r="32" spans="1:28" ht="12.75">
      <c r="A32" s="133">
        <v>29</v>
      </c>
      <c r="B32" s="134" t="s">
        <v>247</v>
      </c>
      <c r="C32" s="134">
        <v>40</v>
      </c>
      <c r="D32" s="134"/>
      <c r="E32" s="133">
        <v>1</v>
      </c>
      <c r="F32" s="133"/>
      <c r="G32" s="133">
        <v>1</v>
      </c>
      <c r="H32" s="133"/>
      <c r="I32" s="133"/>
      <c r="J32" s="160">
        <v>40584</v>
      </c>
      <c r="K32" s="136">
        <v>4477.5</v>
      </c>
      <c r="L32" s="137"/>
      <c r="M32" s="89">
        <v>270.1247332651649</v>
      </c>
      <c r="N32" s="92">
        <v>261532.07</v>
      </c>
      <c r="O32" s="89">
        <v>12</v>
      </c>
      <c r="P32" s="159"/>
      <c r="Q32" s="138">
        <v>0.013652941229311396</v>
      </c>
      <c r="R32" s="139">
        <v>507462.5</v>
      </c>
      <c r="S32" s="150">
        <v>2.9079791383523603</v>
      </c>
      <c r="T32" s="89">
        <v>8933.311913018451</v>
      </c>
      <c r="U32" s="139">
        <v>509039.77</v>
      </c>
      <c r="V32" s="89">
        <v>-27.679978835496513</v>
      </c>
      <c r="W32" s="139">
        <v>-1577.2700000000186</v>
      </c>
      <c r="X32" s="139">
        <f t="shared" si="0"/>
        <v>259954.8</v>
      </c>
      <c r="Y32" s="139"/>
      <c r="Z32" s="141">
        <v>3.7</v>
      </c>
      <c r="AA32" s="142">
        <v>17177.52</v>
      </c>
      <c r="AB32" s="143">
        <f t="shared" si="1"/>
        <v>242777.28</v>
      </c>
    </row>
    <row r="33" spans="1:28" ht="12.75">
      <c r="A33" s="133">
        <v>30</v>
      </c>
      <c r="B33" s="134" t="s">
        <v>247</v>
      </c>
      <c r="C33" s="134">
        <v>42</v>
      </c>
      <c r="D33" s="134"/>
      <c r="E33" s="144">
        <v>1</v>
      </c>
      <c r="F33" s="144"/>
      <c r="G33" s="133">
        <v>1</v>
      </c>
      <c r="H33" s="144"/>
      <c r="I33" s="144"/>
      <c r="J33" s="160">
        <v>40584</v>
      </c>
      <c r="K33" s="136">
        <v>4482.19</v>
      </c>
      <c r="L33" s="152"/>
      <c r="M33" s="89">
        <v>287.1930031295509</v>
      </c>
      <c r="N33" s="92">
        <v>278057.41</v>
      </c>
      <c r="O33" s="89">
        <v>12</v>
      </c>
      <c r="P33" s="159"/>
      <c r="Q33" s="138">
        <v>0.013248792593696141</v>
      </c>
      <c r="R33" s="139">
        <v>519404.37</v>
      </c>
      <c r="S33" s="150">
        <v>2.622870209809775</v>
      </c>
      <c r="T33" s="89">
        <v>7994.508399500195</v>
      </c>
      <c r="U33" s="139">
        <v>455544.68</v>
      </c>
      <c r="V33" s="89">
        <v>1120.6954711822273</v>
      </c>
      <c r="W33" s="139">
        <v>63859.689999999886</v>
      </c>
      <c r="X33" s="139">
        <f t="shared" si="0"/>
        <v>341917.09999999986</v>
      </c>
      <c r="Y33" s="139"/>
      <c r="Z33" s="141">
        <v>3.7</v>
      </c>
      <c r="AA33" s="142">
        <f>4597.62+12348.48</f>
        <v>16946.1</v>
      </c>
      <c r="AB33" s="143">
        <f t="shared" si="1"/>
        <v>324970.9999999999</v>
      </c>
    </row>
    <row r="34" spans="1:28" ht="12.75">
      <c r="A34" s="133">
        <v>31</v>
      </c>
      <c r="B34" s="134" t="s">
        <v>247</v>
      </c>
      <c r="C34" s="134">
        <v>43</v>
      </c>
      <c r="D34" s="134"/>
      <c r="E34" s="133"/>
      <c r="F34" s="133">
        <v>1</v>
      </c>
      <c r="G34" s="133">
        <v>1</v>
      </c>
      <c r="H34" s="133"/>
      <c r="I34" s="133"/>
      <c r="J34" s="145">
        <v>40588</v>
      </c>
      <c r="K34" s="136">
        <v>3538.6</v>
      </c>
      <c r="L34" s="137"/>
      <c r="M34" s="89">
        <v>162.23388539439588</v>
      </c>
      <c r="N34" s="92">
        <v>157073.23</v>
      </c>
      <c r="O34" s="89">
        <v>12</v>
      </c>
      <c r="P34" s="159"/>
      <c r="Q34" s="138">
        <v>0.015045473286503692</v>
      </c>
      <c r="R34" s="139">
        <v>379814.18</v>
      </c>
      <c r="S34" s="150">
        <v>2.944103432695167</v>
      </c>
      <c r="T34" s="89">
        <v>6535.90962058327</v>
      </c>
      <c r="U34" s="139">
        <v>372430.51</v>
      </c>
      <c r="V34" s="89">
        <v>129.57854940665766</v>
      </c>
      <c r="W34" s="139">
        <v>7383.669999999984</v>
      </c>
      <c r="X34" s="139">
        <f t="shared" si="0"/>
        <v>164456.9</v>
      </c>
      <c r="Y34" s="139"/>
      <c r="Z34" s="141">
        <v>1.5</v>
      </c>
      <c r="AA34" s="142">
        <v>13003.98</v>
      </c>
      <c r="AB34" s="143">
        <f t="shared" si="1"/>
        <v>151452.91999999998</v>
      </c>
    </row>
    <row r="35" spans="1:28" ht="12.75">
      <c r="A35" s="133">
        <v>32</v>
      </c>
      <c r="B35" s="134" t="s">
        <v>247</v>
      </c>
      <c r="C35" s="134">
        <v>44</v>
      </c>
      <c r="D35" s="134"/>
      <c r="E35" s="144">
        <v>1</v>
      </c>
      <c r="F35" s="144"/>
      <c r="G35" s="133">
        <v>1</v>
      </c>
      <c r="H35" s="144"/>
      <c r="I35" s="144"/>
      <c r="J35" s="160">
        <v>40584</v>
      </c>
      <c r="K35" s="136">
        <v>4467.1</v>
      </c>
      <c r="L35" s="152"/>
      <c r="M35" s="89">
        <v>271.3259610200479</v>
      </c>
      <c r="N35" s="92">
        <v>262695.08</v>
      </c>
      <c r="O35" s="89">
        <v>12</v>
      </c>
      <c r="P35" s="159"/>
      <c r="Q35" s="138">
        <v>0.013991591209369993</v>
      </c>
      <c r="R35" s="139">
        <v>505472.09</v>
      </c>
      <c r="S35" s="150">
        <v>2.828607861386059</v>
      </c>
      <c r="T35" s="89">
        <v>9028.9162935443</v>
      </c>
      <c r="U35" s="139">
        <v>514487.51</v>
      </c>
      <c r="V35" s="89">
        <v>-158.21474112968644</v>
      </c>
      <c r="W35" s="139">
        <v>-9015.420000000042</v>
      </c>
      <c r="X35" s="139">
        <f t="shared" si="0"/>
        <v>253679.65999999997</v>
      </c>
      <c r="Y35" s="139"/>
      <c r="Z35" s="141">
        <v>3.7</v>
      </c>
      <c r="AA35" s="142">
        <v>16655.4</v>
      </c>
      <c r="AB35" s="143">
        <f t="shared" si="1"/>
        <v>237024.25999999998</v>
      </c>
    </row>
    <row r="36" spans="1:28" ht="12.75">
      <c r="A36" s="133">
        <v>33</v>
      </c>
      <c r="B36" s="134" t="s">
        <v>247</v>
      </c>
      <c r="C36" s="134">
        <v>45</v>
      </c>
      <c r="D36" s="134"/>
      <c r="E36" s="144"/>
      <c r="F36" s="144"/>
      <c r="G36" s="133">
        <v>1</v>
      </c>
      <c r="H36" s="144"/>
      <c r="I36" s="144"/>
      <c r="J36" s="135">
        <v>40590</v>
      </c>
      <c r="K36" s="136">
        <v>3497.2</v>
      </c>
      <c r="L36" s="152"/>
      <c r="M36" s="89">
        <v>65.77711430607621</v>
      </c>
      <c r="N36" s="92">
        <v>63684.75</v>
      </c>
      <c r="O36" s="89">
        <v>12</v>
      </c>
      <c r="P36" s="159"/>
      <c r="Q36" s="138">
        <v>0.017043991296891586</v>
      </c>
      <c r="R36" s="139">
        <v>442140.68</v>
      </c>
      <c r="S36" s="150">
        <v>2.4218922516418186</v>
      </c>
      <c r="T36" s="89">
        <v>6568.171786452613</v>
      </c>
      <c r="U36" s="139">
        <v>374268.88</v>
      </c>
      <c r="V36" s="89">
        <v>1191.105321135372</v>
      </c>
      <c r="W36" s="139">
        <v>67871.8</v>
      </c>
      <c r="X36" s="139">
        <f aca="true" t="shared" si="2" ref="X36:X67">N36+W36</f>
        <v>131556.55</v>
      </c>
      <c r="Y36" s="139"/>
      <c r="Z36" s="141">
        <v>3.7</v>
      </c>
      <c r="AA36" s="142">
        <v>14488.26</v>
      </c>
      <c r="AB36" s="143">
        <f aca="true" t="shared" si="3" ref="AB36:AB67">X36-AA36</f>
        <v>117068.29</v>
      </c>
    </row>
    <row r="37" spans="1:28" ht="12.75">
      <c r="A37" s="133">
        <v>34</v>
      </c>
      <c r="B37" s="134" t="s">
        <v>247</v>
      </c>
      <c r="C37" s="134">
        <v>47</v>
      </c>
      <c r="D37" s="134"/>
      <c r="E37" s="144"/>
      <c r="F37" s="144">
        <v>1</v>
      </c>
      <c r="G37" s="133">
        <v>1</v>
      </c>
      <c r="H37" s="144"/>
      <c r="I37" s="144"/>
      <c r="J37" s="145">
        <v>40588</v>
      </c>
      <c r="K37" s="136">
        <v>3559.1</v>
      </c>
      <c r="L37" s="152"/>
      <c r="M37" s="89">
        <v>155.69307997397186</v>
      </c>
      <c r="N37" s="92">
        <v>150740.48</v>
      </c>
      <c r="O37" s="89">
        <v>12</v>
      </c>
      <c r="P37" s="159"/>
      <c r="Q37" s="138">
        <v>0.01539951164787783</v>
      </c>
      <c r="R37" s="139">
        <v>382923.96</v>
      </c>
      <c r="S37" s="150">
        <v>2.8349230664151297</v>
      </c>
      <c r="T37" s="89">
        <v>6361.567361035552</v>
      </c>
      <c r="U37" s="139">
        <v>362496.09939999995</v>
      </c>
      <c r="V37" s="89">
        <v>358.49539540417936</v>
      </c>
      <c r="W37" s="139">
        <v>20427.860600000073</v>
      </c>
      <c r="X37" s="139">
        <f t="shared" si="2"/>
        <v>171168.34060000008</v>
      </c>
      <c r="Y37" s="139"/>
      <c r="Z37" s="141">
        <v>1.5</v>
      </c>
      <c r="AA37" s="142">
        <v>13602.48</v>
      </c>
      <c r="AB37" s="143">
        <f t="shared" si="3"/>
        <v>157565.86060000007</v>
      </c>
    </row>
    <row r="38" spans="1:28" ht="12.75">
      <c r="A38" s="133">
        <v>35</v>
      </c>
      <c r="B38" s="134" t="s">
        <v>247</v>
      </c>
      <c r="C38" s="134">
        <v>48</v>
      </c>
      <c r="D38" s="134"/>
      <c r="E38" s="133"/>
      <c r="F38" s="133"/>
      <c r="G38" s="133">
        <v>1</v>
      </c>
      <c r="H38" s="133"/>
      <c r="I38" s="133"/>
      <c r="J38" s="135">
        <v>40590</v>
      </c>
      <c r="K38" s="136">
        <v>4494.6</v>
      </c>
      <c r="L38" s="137"/>
      <c r="M38" s="89">
        <v>158.9304919488941</v>
      </c>
      <c r="N38" s="92">
        <v>153874.91</v>
      </c>
      <c r="O38" s="89">
        <v>12</v>
      </c>
      <c r="P38" s="159"/>
      <c r="Q38" s="138">
        <v>0.016976241945590467</v>
      </c>
      <c r="R38" s="139">
        <v>557387</v>
      </c>
      <c r="S38" s="150">
        <v>3.0861267831027406</v>
      </c>
      <c r="T38" s="89">
        <v>10554.553598211372</v>
      </c>
      <c r="U38" s="139">
        <v>601421.68</v>
      </c>
      <c r="V38" s="89">
        <v>-772.779640729912</v>
      </c>
      <c r="W38" s="139">
        <v>-44034.68000000005</v>
      </c>
      <c r="X38" s="139">
        <f t="shared" si="2"/>
        <v>109840.22999999995</v>
      </c>
      <c r="Y38" s="139"/>
      <c r="Z38" s="141">
        <v>4.2</v>
      </c>
      <c r="AA38" s="142">
        <f>2281.14+7444.2</f>
        <v>9725.34</v>
      </c>
      <c r="AB38" s="143">
        <f t="shared" si="3"/>
        <v>100114.88999999996</v>
      </c>
    </row>
    <row r="39" spans="1:28" ht="12.75">
      <c r="A39" s="133">
        <v>36</v>
      </c>
      <c r="B39" s="134" t="s">
        <v>247</v>
      </c>
      <c r="C39" s="134">
        <v>49</v>
      </c>
      <c r="D39" s="134"/>
      <c r="E39" s="144">
        <v>1</v>
      </c>
      <c r="F39" s="144"/>
      <c r="G39" s="133">
        <v>1</v>
      </c>
      <c r="H39" s="144"/>
      <c r="I39" s="144"/>
      <c r="J39" s="160">
        <v>40584</v>
      </c>
      <c r="K39" s="136">
        <v>3557.63</v>
      </c>
      <c r="L39" s="152"/>
      <c r="M39" s="89">
        <v>85.24442351191419</v>
      </c>
      <c r="N39" s="92">
        <v>82532.81000000006</v>
      </c>
      <c r="O39" s="89">
        <v>12</v>
      </c>
      <c r="P39" s="159"/>
      <c r="Q39" s="149">
        <v>0.018133770763967976</v>
      </c>
      <c r="R39" s="139">
        <v>405913.79</v>
      </c>
      <c r="S39" s="150">
        <v>3.491696294165589</v>
      </c>
      <c r="T39" s="89">
        <v>8086.768617287504</v>
      </c>
      <c r="U39" s="139">
        <v>460801.87</v>
      </c>
      <c r="V39" s="89">
        <v>-963.2495183408155</v>
      </c>
      <c r="W39" s="139">
        <v>-54888.08000000013</v>
      </c>
      <c r="X39" s="139">
        <f t="shared" si="2"/>
        <v>27644.729999999923</v>
      </c>
      <c r="Y39" s="139"/>
      <c r="Z39" s="141">
        <v>2.7</v>
      </c>
      <c r="AA39" s="142">
        <v>13865.82</v>
      </c>
      <c r="AB39" s="143">
        <f t="shared" si="3"/>
        <v>13778.909999999923</v>
      </c>
    </row>
    <row r="40" spans="1:28" ht="12.75">
      <c r="A40" s="133">
        <v>37</v>
      </c>
      <c r="B40" s="164" t="s">
        <v>247</v>
      </c>
      <c r="C40" s="134">
        <v>50</v>
      </c>
      <c r="D40" s="164"/>
      <c r="E40" s="165"/>
      <c r="F40" s="165"/>
      <c r="G40" s="165"/>
      <c r="H40" s="144">
        <v>1</v>
      </c>
      <c r="I40" s="165"/>
      <c r="J40" s="135">
        <v>40590</v>
      </c>
      <c r="K40" s="166">
        <v>2101</v>
      </c>
      <c r="L40" s="146"/>
      <c r="M40" s="147">
        <v>0.1351380410869183</v>
      </c>
      <c r="N40" s="148">
        <v>130.64000000001397</v>
      </c>
      <c r="O40" s="167">
        <v>12</v>
      </c>
      <c r="P40" s="168"/>
      <c r="Q40" s="149">
        <v>0.01979359043409472</v>
      </c>
      <c r="R40" s="169">
        <v>234641.77</v>
      </c>
      <c r="S40" s="170">
        <v>0.15763026575362274</v>
      </c>
      <c r="T40" s="167">
        <v>236.4453986304341</v>
      </c>
      <c r="U40" s="169">
        <v>228924.07</v>
      </c>
      <c r="V40" s="147">
        <v>3881.3627941034374</v>
      </c>
      <c r="W40" s="151">
        <v>5717.700000000041</v>
      </c>
      <c r="X40" s="151">
        <f t="shared" si="2"/>
        <v>5848.340000000055</v>
      </c>
      <c r="Y40" s="151"/>
      <c r="Z40" s="141">
        <v>4.2</v>
      </c>
      <c r="AA40" s="147">
        <v>9118.86</v>
      </c>
      <c r="AB40" s="151">
        <f t="shared" si="3"/>
        <v>-3270.519999999946</v>
      </c>
    </row>
    <row r="41" spans="1:28" ht="12.75">
      <c r="A41" s="133">
        <v>38</v>
      </c>
      <c r="B41" s="134" t="s">
        <v>247</v>
      </c>
      <c r="C41" s="134">
        <v>51</v>
      </c>
      <c r="D41" s="134"/>
      <c r="E41" s="144"/>
      <c r="F41" s="144">
        <v>1</v>
      </c>
      <c r="G41" s="133">
        <v>1</v>
      </c>
      <c r="H41" s="144"/>
      <c r="I41" s="144"/>
      <c r="J41" s="145">
        <v>40588</v>
      </c>
      <c r="K41" s="136">
        <v>3585.4</v>
      </c>
      <c r="L41" s="152"/>
      <c r="M41" s="89">
        <v>117.31440089238663</v>
      </c>
      <c r="N41" s="92">
        <v>113582.64</v>
      </c>
      <c r="O41" s="89">
        <v>12</v>
      </c>
      <c r="P41" s="159"/>
      <c r="Q41" s="138">
        <v>0.01738770851347551</v>
      </c>
      <c r="R41" s="139">
        <v>268834.84</v>
      </c>
      <c r="S41" s="150">
        <v>3.015577748689068</v>
      </c>
      <c r="T41" s="89">
        <v>5717.535411514473</v>
      </c>
      <c r="U41" s="139">
        <v>325797.75</v>
      </c>
      <c r="V41" s="89">
        <v>-999.6614087557164</v>
      </c>
      <c r="W41" s="139">
        <v>-56962.91</v>
      </c>
      <c r="X41" s="139">
        <f t="shared" si="2"/>
        <v>56619.729999999996</v>
      </c>
      <c r="Y41" s="139"/>
      <c r="Z41" s="141">
        <v>3</v>
      </c>
      <c r="AA41" s="142">
        <v>12258.42</v>
      </c>
      <c r="AB41" s="143">
        <f t="shared" si="3"/>
        <v>44361.31</v>
      </c>
    </row>
    <row r="42" spans="1:28" ht="12.75">
      <c r="A42" s="133">
        <v>39</v>
      </c>
      <c r="B42" s="134" t="s">
        <v>247</v>
      </c>
      <c r="C42" s="134">
        <v>53</v>
      </c>
      <c r="D42" s="134"/>
      <c r="E42" s="133"/>
      <c r="F42" s="133">
        <v>1</v>
      </c>
      <c r="G42" s="133">
        <v>1</v>
      </c>
      <c r="H42" s="133"/>
      <c r="I42" s="133"/>
      <c r="J42" s="145">
        <v>40588</v>
      </c>
      <c r="K42" s="136">
        <v>3527.74</v>
      </c>
      <c r="L42" s="137"/>
      <c r="M42" s="89">
        <v>183.39592538654608</v>
      </c>
      <c r="N42" s="92">
        <v>177562.11</v>
      </c>
      <c r="O42" s="89">
        <v>12</v>
      </c>
      <c r="P42" s="159"/>
      <c r="Q42" s="138">
        <v>0.01541015142022154</v>
      </c>
      <c r="R42" s="139">
        <v>317792.19</v>
      </c>
      <c r="S42" s="150">
        <v>3.296455694820068</v>
      </c>
      <c r="T42" s="89">
        <v>6170.965060703167</v>
      </c>
      <c r="U42" s="139">
        <v>351635.17</v>
      </c>
      <c r="V42" s="89">
        <v>-593.9218787972395</v>
      </c>
      <c r="W42" s="139">
        <v>-33842.98</v>
      </c>
      <c r="X42" s="139">
        <f t="shared" si="2"/>
        <v>143719.12999999998</v>
      </c>
      <c r="Y42" s="139"/>
      <c r="Z42" s="141">
        <v>1.5</v>
      </c>
      <c r="AA42" s="142">
        <v>12111.36</v>
      </c>
      <c r="AB42" s="143">
        <f t="shared" si="3"/>
        <v>131607.76999999996</v>
      </c>
    </row>
    <row r="43" spans="1:28" ht="12.75">
      <c r="A43" s="133">
        <v>40</v>
      </c>
      <c r="B43" s="134" t="s">
        <v>247</v>
      </c>
      <c r="C43" s="134">
        <v>59</v>
      </c>
      <c r="D43" s="134"/>
      <c r="E43" s="144">
        <v>1</v>
      </c>
      <c r="F43" s="144"/>
      <c r="G43" s="144"/>
      <c r="H43" s="144">
        <v>1</v>
      </c>
      <c r="I43" s="144"/>
      <c r="J43" s="135">
        <v>40582</v>
      </c>
      <c r="K43" s="136">
        <v>2134.2</v>
      </c>
      <c r="L43" s="146"/>
      <c r="M43" s="147">
        <v>-2.740776190623592</v>
      </c>
      <c r="N43" s="148">
        <v>-2653.570000000007</v>
      </c>
      <c r="O43" s="89">
        <v>12</v>
      </c>
      <c r="P43" s="159"/>
      <c r="Q43" s="149">
        <v>0.020596913422278876</v>
      </c>
      <c r="R43" s="139">
        <v>139835.6</v>
      </c>
      <c r="S43" s="150">
        <v>2.353496751509263</v>
      </c>
      <c r="T43" s="89">
        <v>2908.921984865449</v>
      </c>
      <c r="U43" s="139">
        <v>165756.77</v>
      </c>
      <c r="V43" s="147">
        <v>-454.89950065107996</v>
      </c>
      <c r="W43" s="151">
        <v>-25921.17</v>
      </c>
      <c r="X43" s="151">
        <f t="shared" si="2"/>
        <v>-28574.740000000005</v>
      </c>
      <c r="Y43" s="151"/>
      <c r="Z43" s="141">
        <v>1.5</v>
      </c>
      <c r="AA43" s="147">
        <v>0</v>
      </c>
      <c r="AB43" s="151">
        <f t="shared" si="3"/>
        <v>-28574.740000000005</v>
      </c>
    </row>
    <row r="44" spans="1:28" ht="12.75">
      <c r="A44" s="133">
        <v>41</v>
      </c>
      <c r="B44" s="134" t="s">
        <v>247</v>
      </c>
      <c r="C44" s="134">
        <v>61</v>
      </c>
      <c r="D44" s="134"/>
      <c r="E44" s="144"/>
      <c r="F44" s="144"/>
      <c r="G44" s="144"/>
      <c r="H44" s="144">
        <v>1</v>
      </c>
      <c r="I44" s="144"/>
      <c r="J44" s="135">
        <v>40582</v>
      </c>
      <c r="K44" s="136">
        <v>2143.7</v>
      </c>
      <c r="L44" s="146"/>
      <c r="M44" s="147">
        <v>-115.87050888771824</v>
      </c>
      <c r="N44" s="148">
        <v>-112185.14</v>
      </c>
      <c r="O44" s="89">
        <v>12</v>
      </c>
      <c r="P44" s="159"/>
      <c r="Q44" s="149">
        <v>0.025914370223574356</v>
      </c>
      <c r="R44" s="139">
        <v>202883.95</v>
      </c>
      <c r="S44" s="150">
        <v>3.239027980001423</v>
      </c>
      <c r="T44" s="89">
        <v>4197.780262081844</v>
      </c>
      <c r="U44" s="139">
        <v>239198.75</v>
      </c>
      <c r="V44" s="147">
        <v>-637.3008492125618</v>
      </c>
      <c r="W44" s="151">
        <v>-36314.8</v>
      </c>
      <c r="X44" s="151">
        <f t="shared" si="2"/>
        <v>-148499.94</v>
      </c>
      <c r="Y44" s="151"/>
      <c r="Z44" s="141">
        <v>1.5</v>
      </c>
      <c r="AA44" s="147">
        <v>8811.06</v>
      </c>
      <c r="AB44" s="151">
        <f t="shared" si="3"/>
        <v>-157311</v>
      </c>
    </row>
    <row r="45" spans="1:28" ht="12.75">
      <c r="A45" s="133">
        <v>42</v>
      </c>
      <c r="B45" s="134" t="s">
        <v>247</v>
      </c>
      <c r="C45" s="134">
        <v>63</v>
      </c>
      <c r="D45" s="134"/>
      <c r="E45" s="133">
        <v>1</v>
      </c>
      <c r="F45" s="133"/>
      <c r="G45" s="133">
        <v>1</v>
      </c>
      <c r="H45" s="133"/>
      <c r="I45" s="133"/>
      <c r="J45" s="160">
        <v>40584</v>
      </c>
      <c r="K45" s="136">
        <v>3534.76</v>
      </c>
      <c r="L45" s="137"/>
      <c r="M45" s="89">
        <v>32.535147026926666</v>
      </c>
      <c r="N45" s="92">
        <v>31500.20000000007</v>
      </c>
      <c r="O45" s="89">
        <v>12</v>
      </c>
      <c r="P45" s="159"/>
      <c r="Q45" s="138">
        <v>0.017662360174536065</v>
      </c>
      <c r="R45" s="139">
        <v>386567.14</v>
      </c>
      <c r="S45" s="150">
        <v>2.512542243247729</v>
      </c>
      <c r="T45" s="89">
        <v>5638.144793847904</v>
      </c>
      <c r="U45" s="139">
        <v>321273.89</v>
      </c>
      <c r="V45" s="89">
        <v>1145.8533669812678</v>
      </c>
      <c r="W45" s="139">
        <v>65293.25</v>
      </c>
      <c r="X45" s="139">
        <f t="shared" si="2"/>
        <v>96793.45000000007</v>
      </c>
      <c r="Y45" s="139"/>
      <c r="Z45" s="141">
        <v>3</v>
      </c>
      <c r="AA45" s="142">
        <v>12579.9</v>
      </c>
      <c r="AB45" s="143">
        <f t="shared" si="3"/>
        <v>84213.55000000008</v>
      </c>
    </row>
    <row r="46" spans="1:28" ht="12.75">
      <c r="A46" s="133">
        <v>43</v>
      </c>
      <c r="B46" s="134" t="s">
        <v>247</v>
      </c>
      <c r="C46" s="134">
        <v>65</v>
      </c>
      <c r="D46" s="134"/>
      <c r="E46" s="133"/>
      <c r="F46" s="133">
        <v>1</v>
      </c>
      <c r="G46" s="133">
        <v>1</v>
      </c>
      <c r="H46" s="133"/>
      <c r="I46" s="133"/>
      <c r="J46" s="145">
        <v>40588</v>
      </c>
      <c r="K46" s="136">
        <v>3560.7</v>
      </c>
      <c r="L46" s="137"/>
      <c r="M46" s="89">
        <v>18.87838409816254</v>
      </c>
      <c r="N46" s="92">
        <v>18277.87</v>
      </c>
      <c r="O46" s="89">
        <v>12</v>
      </c>
      <c r="P46" s="159"/>
      <c r="Q46" s="149">
        <v>0.018583708017044998</v>
      </c>
      <c r="R46" s="139">
        <v>352596.16</v>
      </c>
      <c r="S46" s="150">
        <v>2.589653149714558</v>
      </c>
      <c r="T46" s="89">
        <v>5811.181667959468</v>
      </c>
      <c r="U46" s="139">
        <v>331133.92</v>
      </c>
      <c r="V46" s="89">
        <v>376.64821575860697</v>
      </c>
      <c r="W46" s="139">
        <v>21462.24</v>
      </c>
      <c r="X46" s="139">
        <f t="shared" si="2"/>
        <v>39740.11</v>
      </c>
      <c r="Y46" s="139"/>
      <c r="Z46" s="141">
        <v>1.5</v>
      </c>
      <c r="AA46" s="142">
        <v>12265.26</v>
      </c>
      <c r="AB46" s="143">
        <f t="shared" si="3"/>
        <v>27474.85</v>
      </c>
    </row>
    <row r="47" spans="1:28" ht="12.75">
      <c r="A47" s="133">
        <v>44</v>
      </c>
      <c r="B47" s="134" t="s">
        <v>247</v>
      </c>
      <c r="C47" s="134">
        <v>67</v>
      </c>
      <c r="D47" s="134"/>
      <c r="E47" s="144"/>
      <c r="F47" s="144"/>
      <c r="G47" s="133">
        <v>1</v>
      </c>
      <c r="H47" s="144"/>
      <c r="I47" s="144"/>
      <c r="J47" s="135">
        <v>40590</v>
      </c>
      <c r="K47" s="136">
        <v>3548.9</v>
      </c>
      <c r="L47" s="152"/>
      <c r="M47" s="89">
        <v>90.43553806587579</v>
      </c>
      <c r="N47" s="92">
        <v>87558.78999999992</v>
      </c>
      <c r="O47" s="89">
        <v>12</v>
      </c>
      <c r="P47" s="159"/>
      <c r="Q47" s="138">
        <v>0.01752813164668293</v>
      </c>
      <c r="R47" s="139">
        <v>423126.19</v>
      </c>
      <c r="S47" s="150">
        <v>2.9274421017505534</v>
      </c>
      <c r="T47" s="89">
        <v>7904.093674726494</v>
      </c>
      <c r="U47" s="139">
        <v>450392.65</v>
      </c>
      <c r="V47" s="89">
        <v>-478.5083164918151</v>
      </c>
      <c r="W47" s="139">
        <v>-27266.459999999905</v>
      </c>
      <c r="X47" s="139">
        <f t="shared" si="2"/>
        <v>60292.330000000016</v>
      </c>
      <c r="Y47" s="139"/>
      <c r="Z47" s="141">
        <v>3</v>
      </c>
      <c r="AA47" s="142">
        <v>13754.1</v>
      </c>
      <c r="AB47" s="143">
        <f t="shared" si="3"/>
        <v>46538.23000000002</v>
      </c>
    </row>
    <row r="48" spans="1:28" ht="12.75">
      <c r="A48" s="133">
        <v>45</v>
      </c>
      <c r="B48" s="134" t="s">
        <v>247</v>
      </c>
      <c r="C48" s="134">
        <v>69</v>
      </c>
      <c r="D48" s="134"/>
      <c r="E48" s="144"/>
      <c r="F48" s="144"/>
      <c r="G48" s="144">
        <v>1</v>
      </c>
      <c r="H48" s="144"/>
      <c r="I48" s="144"/>
      <c r="J48" s="135">
        <v>40582</v>
      </c>
      <c r="K48" s="136">
        <v>3546.4</v>
      </c>
      <c r="L48" s="146"/>
      <c r="M48" s="147">
        <v>53.4840327828216</v>
      </c>
      <c r="N48" s="148">
        <v>51782.7</v>
      </c>
      <c r="O48" s="89">
        <v>12</v>
      </c>
      <c r="P48" s="159"/>
      <c r="Q48" s="149">
        <v>0.020692315786753436</v>
      </c>
      <c r="R48" s="139">
        <v>416630.06</v>
      </c>
      <c r="S48" s="150">
        <v>3.399787891974805</v>
      </c>
      <c r="T48" s="89">
        <v>9097.832398924578</v>
      </c>
      <c r="U48" s="139">
        <v>518414.51</v>
      </c>
      <c r="V48" s="147">
        <v>-1786.2498345448248</v>
      </c>
      <c r="W48" s="151">
        <v>-101784.45</v>
      </c>
      <c r="X48" s="151">
        <f t="shared" si="2"/>
        <v>-50001.75</v>
      </c>
      <c r="Y48" s="151"/>
      <c r="Z48" s="141">
        <v>3.7</v>
      </c>
      <c r="AA48" s="147">
        <f>7120.44+5218.92</f>
        <v>12339.36</v>
      </c>
      <c r="AB48" s="151">
        <f t="shared" si="3"/>
        <v>-62341.11</v>
      </c>
    </row>
    <row r="49" spans="1:28" ht="12.75">
      <c r="A49" s="133">
        <v>46</v>
      </c>
      <c r="B49" s="134" t="s">
        <v>247</v>
      </c>
      <c r="C49" s="134">
        <v>75</v>
      </c>
      <c r="D49" s="134"/>
      <c r="E49" s="144"/>
      <c r="F49" s="144"/>
      <c r="G49" s="144">
        <v>1</v>
      </c>
      <c r="H49" s="144"/>
      <c r="I49" s="144"/>
      <c r="J49" s="135">
        <v>40590</v>
      </c>
      <c r="K49" s="136">
        <v>4474.1</v>
      </c>
      <c r="L49" s="152"/>
      <c r="M49" s="89">
        <v>242.862685526601</v>
      </c>
      <c r="N49" s="92">
        <v>235137.23</v>
      </c>
      <c r="O49" s="89">
        <v>12</v>
      </c>
      <c r="P49" s="159"/>
      <c r="Q49" s="138">
        <v>0.01401076344429599</v>
      </c>
      <c r="R49" s="139">
        <v>533028.56</v>
      </c>
      <c r="S49" s="150">
        <v>2.679631703624363</v>
      </c>
      <c r="T49" s="89">
        <v>8521.228817525474</v>
      </c>
      <c r="U49" s="139">
        <v>485558.36</v>
      </c>
      <c r="V49" s="89">
        <v>833.0705952736116</v>
      </c>
      <c r="W49" s="139">
        <v>47470.20000000007</v>
      </c>
      <c r="X49" s="139">
        <f t="shared" si="2"/>
        <v>282607.43000000005</v>
      </c>
      <c r="Y49" s="139"/>
      <c r="Z49" s="141">
        <v>3.7</v>
      </c>
      <c r="AA49" s="142">
        <v>18323.22</v>
      </c>
      <c r="AB49" s="143">
        <f t="shared" si="3"/>
        <v>264284.2100000001</v>
      </c>
    </row>
    <row r="50" spans="1:28" ht="12.75">
      <c r="A50" s="133">
        <v>47</v>
      </c>
      <c r="B50" s="134" t="s">
        <v>247</v>
      </c>
      <c r="C50" s="134">
        <v>77</v>
      </c>
      <c r="D50" s="134"/>
      <c r="E50" s="133"/>
      <c r="F50" s="133"/>
      <c r="G50" s="144">
        <v>1</v>
      </c>
      <c r="H50" s="133"/>
      <c r="I50" s="133"/>
      <c r="J50" s="135">
        <v>40590</v>
      </c>
      <c r="K50" s="136">
        <v>3662.3</v>
      </c>
      <c r="L50" s="137"/>
      <c r="M50" s="89">
        <v>184.3358039227835</v>
      </c>
      <c r="N50" s="92">
        <v>178472.09</v>
      </c>
      <c r="O50" s="89">
        <v>12</v>
      </c>
      <c r="P50" s="159"/>
      <c r="Q50" s="138">
        <v>0.014250728736661162</v>
      </c>
      <c r="R50" s="139">
        <v>403467.39</v>
      </c>
      <c r="S50" s="150">
        <v>2.562028495000161</v>
      </c>
      <c r="T50" s="89">
        <v>6702.266542920421</v>
      </c>
      <c r="U50" s="139">
        <v>381909.89</v>
      </c>
      <c r="V50" s="89">
        <v>378.3198507253146</v>
      </c>
      <c r="W50" s="139">
        <v>21557.50000000006</v>
      </c>
      <c r="X50" s="139">
        <f t="shared" si="2"/>
        <v>200029.59000000005</v>
      </c>
      <c r="Y50" s="139"/>
      <c r="Z50" s="141">
        <v>3.7</v>
      </c>
      <c r="AA50" s="142">
        <v>13587.66</v>
      </c>
      <c r="AB50" s="143">
        <f t="shared" si="3"/>
        <v>186441.93000000005</v>
      </c>
    </row>
    <row r="51" spans="1:28" ht="12.75">
      <c r="A51" s="133">
        <v>48</v>
      </c>
      <c r="B51" s="134" t="s">
        <v>247</v>
      </c>
      <c r="C51" s="134">
        <v>83</v>
      </c>
      <c r="D51" s="134"/>
      <c r="E51" s="144"/>
      <c r="F51" s="144"/>
      <c r="G51" s="144">
        <v>1</v>
      </c>
      <c r="H51" s="144"/>
      <c r="I51" s="144"/>
      <c r="J51" s="135">
        <v>40590</v>
      </c>
      <c r="K51" s="136">
        <v>3637.6</v>
      </c>
      <c r="L51" s="152"/>
      <c r="M51" s="89">
        <v>216.80246222332391</v>
      </c>
      <c r="N51" s="92">
        <v>209905.97</v>
      </c>
      <c r="O51" s="89">
        <v>12</v>
      </c>
      <c r="P51" s="159"/>
      <c r="Q51" s="138">
        <v>0.01351714925544491</v>
      </c>
      <c r="R51" s="139">
        <v>446347.5</v>
      </c>
      <c r="S51" s="150">
        <v>2.392826780838437</v>
      </c>
      <c r="T51" s="89">
        <v>6661.629757854208</v>
      </c>
      <c r="U51" s="139">
        <v>379594.32</v>
      </c>
      <c r="V51" s="89">
        <v>1171.4742641035264</v>
      </c>
      <c r="W51" s="139">
        <v>66753.18000000005</v>
      </c>
      <c r="X51" s="139">
        <f t="shared" si="2"/>
        <v>276659.15</v>
      </c>
      <c r="Y51" s="139"/>
      <c r="Z51" s="141">
        <v>2</v>
      </c>
      <c r="AA51" s="142">
        <v>11989.38</v>
      </c>
      <c r="AB51" s="143">
        <f t="shared" si="3"/>
        <v>264669.77</v>
      </c>
    </row>
    <row r="52" spans="1:28" ht="12.75">
      <c r="A52" s="133">
        <v>49</v>
      </c>
      <c r="B52" s="134" t="s">
        <v>247</v>
      </c>
      <c r="C52" s="134">
        <v>85</v>
      </c>
      <c r="D52" s="134"/>
      <c r="E52" s="133">
        <v>1</v>
      </c>
      <c r="F52" s="133"/>
      <c r="G52" s="144">
        <v>1</v>
      </c>
      <c r="H52" s="133"/>
      <c r="I52" s="133"/>
      <c r="J52" s="160">
        <v>40584</v>
      </c>
      <c r="K52" s="136">
        <v>4475.6</v>
      </c>
      <c r="L52" s="137"/>
      <c r="M52" s="89">
        <v>138.09691940631467</v>
      </c>
      <c r="N52" s="92">
        <v>133704.07</v>
      </c>
      <c r="O52" s="89">
        <v>12</v>
      </c>
      <c r="P52" s="159"/>
      <c r="Q52" s="138">
        <v>0.016334607885999528</v>
      </c>
      <c r="R52" s="139">
        <v>593331.43</v>
      </c>
      <c r="S52" s="150">
        <v>3.2930294694474473</v>
      </c>
      <c r="T52" s="89">
        <v>10708.9318346431</v>
      </c>
      <c r="U52" s="139">
        <v>610218.5</v>
      </c>
      <c r="V52" s="89">
        <v>-296.3568550880809</v>
      </c>
      <c r="W52" s="139">
        <v>-16887.070000000065</v>
      </c>
      <c r="X52" s="139">
        <f t="shared" si="2"/>
        <v>116816.99999999994</v>
      </c>
      <c r="Y52" s="139"/>
      <c r="Z52" s="141">
        <v>3</v>
      </c>
      <c r="AA52" s="142">
        <v>17592.48</v>
      </c>
      <c r="AB52" s="143">
        <f t="shared" si="3"/>
        <v>99224.51999999995</v>
      </c>
    </row>
    <row r="53" spans="1:28" ht="12.75">
      <c r="A53" s="133">
        <v>50</v>
      </c>
      <c r="B53" s="134" t="s">
        <v>247</v>
      </c>
      <c r="C53" s="134">
        <v>87</v>
      </c>
      <c r="D53" s="134"/>
      <c r="E53" s="144">
        <v>1</v>
      </c>
      <c r="F53" s="144"/>
      <c r="G53" s="144">
        <v>1</v>
      </c>
      <c r="H53" s="144"/>
      <c r="I53" s="144"/>
      <c r="J53" s="160">
        <v>40584</v>
      </c>
      <c r="K53" s="136">
        <v>3549.6</v>
      </c>
      <c r="L53" s="152"/>
      <c r="M53" s="89">
        <v>90.74687199826474</v>
      </c>
      <c r="N53" s="92">
        <v>87860.22</v>
      </c>
      <c r="O53" s="89">
        <v>12</v>
      </c>
      <c r="P53" s="159"/>
      <c r="Q53" s="138">
        <v>0.016635477377578974</v>
      </c>
      <c r="R53" s="139">
        <v>419562.91</v>
      </c>
      <c r="S53" s="150">
        <v>2.288761564099303</v>
      </c>
      <c r="T53" s="89">
        <v>5877.53969660701</v>
      </c>
      <c r="U53" s="139">
        <v>334915.14</v>
      </c>
      <c r="V53" s="89">
        <v>1485.5124495017753</v>
      </c>
      <c r="W53" s="139">
        <v>84647.77</v>
      </c>
      <c r="X53" s="139">
        <f t="shared" si="2"/>
        <v>172507.99</v>
      </c>
      <c r="Y53" s="139"/>
      <c r="Z53" s="141">
        <v>3</v>
      </c>
      <c r="AA53" s="142">
        <v>13876.08</v>
      </c>
      <c r="AB53" s="143">
        <f t="shared" si="3"/>
        <v>158631.91</v>
      </c>
    </row>
    <row r="54" spans="1:28" ht="12.75">
      <c r="A54" s="133">
        <v>51</v>
      </c>
      <c r="B54" s="134" t="s">
        <v>248</v>
      </c>
      <c r="C54" s="134">
        <v>2</v>
      </c>
      <c r="D54" s="134"/>
      <c r="E54" s="144">
        <v>1</v>
      </c>
      <c r="F54" s="144"/>
      <c r="G54" s="144"/>
      <c r="H54" s="144">
        <v>1</v>
      </c>
      <c r="I54" s="144"/>
      <c r="J54" s="160">
        <v>40584</v>
      </c>
      <c r="K54" s="166">
        <v>2283.5</v>
      </c>
      <c r="L54" s="146"/>
      <c r="M54" s="147">
        <v>65.14808880488323</v>
      </c>
      <c r="N54" s="148">
        <v>63075.73</v>
      </c>
      <c r="O54" s="167">
        <v>12</v>
      </c>
      <c r="P54" s="168"/>
      <c r="Q54" s="149">
        <v>0.018517792738112413</v>
      </c>
      <c r="R54" s="169">
        <v>221121.22</v>
      </c>
      <c r="S54" s="170">
        <v>3.855939386285012</v>
      </c>
      <c r="T54" s="167">
        <v>4904.754899354535</v>
      </c>
      <c r="U54" s="169">
        <v>279483.72</v>
      </c>
      <c r="V54" s="147">
        <v>-1024.2234351429038</v>
      </c>
      <c r="W54" s="151">
        <v>-58362.5</v>
      </c>
      <c r="X54" s="151">
        <f t="shared" si="2"/>
        <v>4713.230000000003</v>
      </c>
      <c r="Y54" s="151"/>
      <c r="Z54" s="141">
        <v>3.7</v>
      </c>
      <c r="AA54" s="147">
        <v>8974.08</v>
      </c>
      <c r="AB54" s="151">
        <f t="shared" si="3"/>
        <v>-4260.849999999997</v>
      </c>
    </row>
    <row r="55" spans="1:28" ht="12" customHeight="1">
      <c r="A55" s="133">
        <v>52</v>
      </c>
      <c r="B55" s="134" t="s">
        <v>248</v>
      </c>
      <c r="C55" s="134">
        <v>4</v>
      </c>
      <c r="D55" s="134"/>
      <c r="E55" s="133"/>
      <c r="F55" s="133"/>
      <c r="G55" s="133"/>
      <c r="H55" s="133">
        <v>1</v>
      </c>
      <c r="I55" s="133"/>
      <c r="J55" s="135">
        <v>40583</v>
      </c>
      <c r="K55" s="136">
        <v>2209.1</v>
      </c>
      <c r="L55" s="137"/>
      <c r="M55" s="89">
        <v>71.00744740185291</v>
      </c>
      <c r="N55" s="92">
        <v>68748.71</v>
      </c>
      <c r="O55" s="89">
        <v>12</v>
      </c>
      <c r="P55" s="159"/>
      <c r="Q55" s="138">
        <v>0.01604768429755689</v>
      </c>
      <c r="R55" s="139">
        <v>247701.88</v>
      </c>
      <c r="S55" s="150">
        <v>2.781174997848557</v>
      </c>
      <c r="T55" s="89">
        <v>4438.755296566297</v>
      </c>
      <c r="U55" s="139">
        <v>252930.04</v>
      </c>
      <c r="V55" s="89">
        <v>-91.75079340566026</v>
      </c>
      <c r="W55" s="139">
        <v>-5228.159999999974</v>
      </c>
      <c r="X55" s="139">
        <f t="shared" si="2"/>
        <v>63520.55000000003</v>
      </c>
      <c r="Y55" s="139"/>
      <c r="Z55" s="141">
        <v>3.7</v>
      </c>
      <c r="AA55" s="142">
        <v>9799.44</v>
      </c>
      <c r="AB55" s="143">
        <f t="shared" si="3"/>
        <v>53721.11000000003</v>
      </c>
    </row>
    <row r="56" spans="1:28" ht="12.75" customHeight="1">
      <c r="A56" s="133">
        <v>53</v>
      </c>
      <c r="B56" s="134" t="s">
        <v>248</v>
      </c>
      <c r="C56" s="134">
        <v>8</v>
      </c>
      <c r="D56" s="134"/>
      <c r="E56" s="144">
        <v>1</v>
      </c>
      <c r="F56" s="144"/>
      <c r="G56" s="144">
        <v>1</v>
      </c>
      <c r="H56" s="144"/>
      <c r="I56" s="144"/>
      <c r="J56" s="160">
        <v>40584</v>
      </c>
      <c r="K56" s="136">
        <v>2477.7</v>
      </c>
      <c r="L56" s="152"/>
      <c r="M56" s="89">
        <v>106.84368295479186</v>
      </c>
      <c r="N56" s="92">
        <v>103444.98</v>
      </c>
      <c r="O56" s="89">
        <v>12</v>
      </c>
      <c r="P56" s="159"/>
      <c r="Q56" s="149">
        <v>0.01883205401141992</v>
      </c>
      <c r="R56" s="139">
        <v>283841.03</v>
      </c>
      <c r="S56" s="150">
        <v>3.618761829939473</v>
      </c>
      <c r="T56" s="89">
        <v>6296.645584094683</v>
      </c>
      <c r="U56" s="139">
        <v>358796.72</v>
      </c>
      <c r="V56" s="89">
        <v>-1315.4228513816588</v>
      </c>
      <c r="W56" s="139">
        <v>-74955.69</v>
      </c>
      <c r="X56" s="139">
        <f t="shared" si="2"/>
        <v>28489.289999999994</v>
      </c>
      <c r="Y56" s="139"/>
      <c r="Z56" s="141">
        <v>3.7</v>
      </c>
      <c r="AA56" s="142">
        <v>7866</v>
      </c>
      <c r="AB56" s="143">
        <f t="shared" si="3"/>
        <v>20623.289999999994</v>
      </c>
    </row>
    <row r="57" spans="1:28" ht="12.75">
      <c r="A57" s="133">
        <v>54</v>
      </c>
      <c r="B57" s="134" t="s">
        <v>248</v>
      </c>
      <c r="C57" s="134">
        <v>12</v>
      </c>
      <c r="D57" s="134"/>
      <c r="E57" s="144">
        <v>1</v>
      </c>
      <c r="F57" s="144"/>
      <c r="G57" s="144">
        <v>1</v>
      </c>
      <c r="H57" s="144"/>
      <c r="I57" s="144"/>
      <c r="J57" s="160">
        <v>40584</v>
      </c>
      <c r="K57" s="136">
        <v>3186.7</v>
      </c>
      <c r="L57" s="152"/>
      <c r="M57" s="89">
        <v>282.15410466953796</v>
      </c>
      <c r="N57" s="92">
        <v>273178.78</v>
      </c>
      <c r="O57" s="89">
        <v>12</v>
      </c>
      <c r="P57" s="159"/>
      <c r="Q57" s="138">
        <v>0.011604615319835402</v>
      </c>
      <c r="R57" s="139">
        <v>360390.35</v>
      </c>
      <c r="S57" s="140">
        <v>2.6439577582035008</v>
      </c>
      <c r="T57" s="89">
        <v>5964.768702507098</v>
      </c>
      <c r="U57" s="139">
        <v>339885.64</v>
      </c>
      <c r="V57" s="89">
        <v>359.8440713064783</v>
      </c>
      <c r="W57" s="139">
        <v>20504.71000000008</v>
      </c>
      <c r="X57" s="139">
        <f t="shared" si="2"/>
        <v>293683.4900000001</v>
      </c>
      <c r="Y57" s="139"/>
      <c r="Z57" s="141">
        <v>3.7</v>
      </c>
      <c r="AA57" s="142">
        <v>12797.64</v>
      </c>
      <c r="AB57" s="143">
        <f t="shared" si="3"/>
        <v>280885.8500000001</v>
      </c>
    </row>
    <row r="58" spans="1:28" ht="12.75">
      <c r="A58" s="133">
        <v>55</v>
      </c>
      <c r="B58" s="134" t="s">
        <v>248</v>
      </c>
      <c r="C58" s="134">
        <v>12</v>
      </c>
      <c r="D58" s="134" t="s">
        <v>249</v>
      </c>
      <c r="E58" s="133">
        <v>1</v>
      </c>
      <c r="F58" s="133"/>
      <c r="G58" s="133"/>
      <c r="H58" s="133">
        <v>1</v>
      </c>
      <c r="I58" s="133"/>
      <c r="J58" s="160">
        <v>40584</v>
      </c>
      <c r="K58" s="136">
        <v>8967.8</v>
      </c>
      <c r="L58" s="137"/>
      <c r="M58" s="89">
        <v>899.7944394385402</v>
      </c>
      <c r="N58" s="92">
        <v>871171.98</v>
      </c>
      <c r="O58" s="89">
        <v>12</v>
      </c>
      <c r="P58" s="159"/>
      <c r="Q58" s="138">
        <v>0.0118938130476976</v>
      </c>
      <c r="R58" s="139">
        <v>859811.87</v>
      </c>
      <c r="S58" s="140">
        <v>3.3550492206512144</v>
      </c>
      <c r="T58" s="89">
        <v>17593.87811309497</v>
      </c>
      <c r="U58" s="139">
        <v>1002537.88</v>
      </c>
      <c r="V58" s="89">
        <v>-2504.747296804968</v>
      </c>
      <c r="W58" s="139">
        <v>-142726.01</v>
      </c>
      <c r="X58" s="139">
        <f t="shared" si="2"/>
        <v>728445.97</v>
      </c>
      <c r="Y58" s="139"/>
      <c r="Z58" s="141">
        <v>3.7</v>
      </c>
      <c r="AA58" s="142">
        <v>35013.96</v>
      </c>
      <c r="AB58" s="143">
        <f t="shared" si="3"/>
        <v>693432.01</v>
      </c>
    </row>
    <row r="59" spans="1:29" ht="12.75">
      <c r="A59" s="133">
        <v>56</v>
      </c>
      <c r="B59" s="134" t="s">
        <v>248</v>
      </c>
      <c r="C59" s="134">
        <v>16</v>
      </c>
      <c r="D59" s="134" t="s">
        <v>250</v>
      </c>
      <c r="E59" s="133"/>
      <c r="F59" s="133"/>
      <c r="G59" s="133">
        <v>1</v>
      </c>
      <c r="H59" s="133"/>
      <c r="I59" s="133"/>
      <c r="J59" s="135">
        <v>40583</v>
      </c>
      <c r="K59" s="136">
        <v>6792.5</v>
      </c>
      <c r="L59" s="153"/>
      <c r="M59" s="147">
        <v>-263.0599157190221</v>
      </c>
      <c r="N59" s="148">
        <v>-254691.98</v>
      </c>
      <c r="O59" s="162">
        <v>2</v>
      </c>
      <c r="P59" s="163">
        <v>40483</v>
      </c>
      <c r="Q59" s="149">
        <v>0.038174557656605386</v>
      </c>
      <c r="R59" s="139">
        <v>131411.16</v>
      </c>
      <c r="S59" s="150">
        <v>4.218464782405324</v>
      </c>
      <c r="T59" s="89">
        <v>2885.4299111652413</v>
      </c>
      <c r="U59" s="139">
        <v>164418.14</v>
      </c>
      <c r="V59" s="147">
        <v>-579.2507885620421</v>
      </c>
      <c r="W59" s="151">
        <v>-33006.98</v>
      </c>
      <c r="X59" s="151">
        <f t="shared" si="2"/>
        <v>-287698.96</v>
      </c>
      <c r="Y59" s="151"/>
      <c r="Z59" s="141"/>
      <c r="AA59" s="147">
        <v>1568.64</v>
      </c>
      <c r="AB59" s="151">
        <f t="shared" si="3"/>
        <v>-289267.60000000003</v>
      </c>
      <c r="AC59" t="s">
        <v>251</v>
      </c>
    </row>
    <row r="60" spans="1:28" ht="12.75">
      <c r="A60" s="133">
        <v>57</v>
      </c>
      <c r="B60" s="134" t="s">
        <v>248</v>
      </c>
      <c r="C60" s="134">
        <v>18</v>
      </c>
      <c r="D60" s="134"/>
      <c r="E60" s="144"/>
      <c r="F60" s="144"/>
      <c r="G60" s="144">
        <v>1</v>
      </c>
      <c r="H60" s="144"/>
      <c r="I60" s="144"/>
      <c r="J60" s="135">
        <v>40583</v>
      </c>
      <c r="K60" s="136">
        <v>3182.23</v>
      </c>
      <c r="L60" s="152"/>
      <c r="M60" s="89">
        <v>140.2069804480526</v>
      </c>
      <c r="N60" s="92">
        <v>135747</v>
      </c>
      <c r="O60" s="89">
        <v>12</v>
      </c>
      <c r="P60" s="159"/>
      <c r="Q60" s="138">
        <v>0.016118470560147452</v>
      </c>
      <c r="R60" s="139">
        <v>440432.09</v>
      </c>
      <c r="S60" s="150">
        <v>3.2145695652238637</v>
      </c>
      <c r="T60" s="89">
        <v>8216.439808712195</v>
      </c>
      <c r="U60" s="139">
        <v>468190.82</v>
      </c>
      <c r="V60" s="89">
        <v>-487.1473279023985</v>
      </c>
      <c r="W60" s="139">
        <v>-27758.730000000098</v>
      </c>
      <c r="X60" s="139">
        <f t="shared" si="2"/>
        <v>107988.2699999999</v>
      </c>
      <c r="Y60" s="139"/>
      <c r="Z60" s="141">
        <v>3.7</v>
      </c>
      <c r="AA60" s="142">
        <f>10343.22+2081.24</f>
        <v>12424.46</v>
      </c>
      <c r="AB60" s="143">
        <f t="shared" si="3"/>
        <v>95563.80999999991</v>
      </c>
    </row>
    <row r="61" spans="1:28" ht="12.75">
      <c r="A61" s="133">
        <v>58</v>
      </c>
      <c r="B61" s="134" t="s">
        <v>248</v>
      </c>
      <c r="C61" s="134">
        <v>20</v>
      </c>
      <c r="D61" s="134"/>
      <c r="E61" s="133"/>
      <c r="F61" s="133"/>
      <c r="G61" s="133">
        <v>1</v>
      </c>
      <c r="H61" s="133"/>
      <c r="I61" s="133"/>
      <c r="J61" s="135">
        <v>40583</v>
      </c>
      <c r="K61" s="136">
        <v>3174.7</v>
      </c>
      <c r="L61" s="137"/>
      <c r="M61" s="89">
        <v>216.18663929600604</v>
      </c>
      <c r="N61" s="92">
        <v>209309.74</v>
      </c>
      <c r="O61" s="89">
        <v>12</v>
      </c>
      <c r="P61" s="159"/>
      <c r="Q61" s="138">
        <v>0.013489223259112311</v>
      </c>
      <c r="R61" s="139">
        <v>411111.41</v>
      </c>
      <c r="S61" s="150">
        <v>3.2171068002882417</v>
      </c>
      <c r="T61" s="89">
        <v>7528.029912674485</v>
      </c>
      <c r="U61" s="139">
        <v>428963.71</v>
      </c>
      <c r="V61" s="89">
        <v>-313.2960133164388</v>
      </c>
      <c r="W61" s="139">
        <v>-17852.29999999993</v>
      </c>
      <c r="X61" s="139">
        <f t="shared" si="2"/>
        <v>191457.44000000006</v>
      </c>
      <c r="Y61" s="139"/>
      <c r="Z61" s="141">
        <v>2</v>
      </c>
      <c r="AA61" s="142">
        <v>11208.48</v>
      </c>
      <c r="AB61" s="143">
        <f t="shared" si="3"/>
        <v>180248.96000000005</v>
      </c>
    </row>
    <row r="62" spans="1:28" ht="12.75">
      <c r="A62" s="133">
        <v>59</v>
      </c>
      <c r="B62" s="134" t="s">
        <v>248</v>
      </c>
      <c r="C62" s="134">
        <v>22</v>
      </c>
      <c r="D62" s="134"/>
      <c r="E62" s="133"/>
      <c r="F62" s="133"/>
      <c r="G62" s="133">
        <v>1</v>
      </c>
      <c r="H62" s="133"/>
      <c r="I62" s="133"/>
      <c r="J62" s="135">
        <v>40583</v>
      </c>
      <c r="K62" s="136">
        <v>2509.4</v>
      </c>
      <c r="L62" s="137"/>
      <c r="M62" s="89">
        <v>30.81316301552374</v>
      </c>
      <c r="N62" s="92">
        <v>29833.01</v>
      </c>
      <c r="O62" s="89">
        <v>12</v>
      </c>
      <c r="P62" s="159"/>
      <c r="Q62" s="138">
        <v>0.017493037294670284</v>
      </c>
      <c r="R62" s="139">
        <v>310871.79</v>
      </c>
      <c r="S62" s="150">
        <v>2.7876733535300016</v>
      </c>
      <c r="T62" s="89">
        <v>4850.551635142203</v>
      </c>
      <c r="U62" s="139">
        <v>276395.1</v>
      </c>
      <c r="V62" s="89">
        <v>605.0430944400177</v>
      </c>
      <c r="W62" s="139">
        <v>34476.689999999886</v>
      </c>
      <c r="X62" s="139">
        <f t="shared" si="2"/>
        <v>64309.69999999988</v>
      </c>
      <c r="Y62" s="139"/>
      <c r="Z62" s="141">
        <v>3</v>
      </c>
      <c r="AA62" s="142">
        <v>10596.3</v>
      </c>
      <c r="AB62" s="143">
        <f t="shared" si="3"/>
        <v>53713.39999999988</v>
      </c>
    </row>
    <row r="63" spans="1:28" ht="12.75">
      <c r="A63" s="133">
        <v>60</v>
      </c>
      <c r="B63" s="134" t="s">
        <v>248</v>
      </c>
      <c r="C63" s="134">
        <v>24</v>
      </c>
      <c r="D63" s="134"/>
      <c r="E63" s="144"/>
      <c r="F63" s="144"/>
      <c r="G63" s="133">
        <v>1</v>
      </c>
      <c r="H63" s="144"/>
      <c r="I63" s="144"/>
      <c r="J63" s="135">
        <v>40583</v>
      </c>
      <c r="K63" s="136">
        <v>3369.3</v>
      </c>
      <c r="L63" s="152"/>
      <c r="M63" s="89">
        <v>281.5491172187279</v>
      </c>
      <c r="N63" s="92">
        <v>272593.03</v>
      </c>
      <c r="O63" s="89">
        <v>12</v>
      </c>
      <c r="P63" s="159"/>
      <c r="Q63" s="138">
        <v>0.011692522369081582</v>
      </c>
      <c r="R63" s="139">
        <v>413892.22</v>
      </c>
      <c r="S63" s="140">
        <v>2.797388489573908</v>
      </c>
      <c r="T63" s="89">
        <v>6545.889065602943</v>
      </c>
      <c r="U63" s="139">
        <v>372999.16</v>
      </c>
      <c r="V63" s="89">
        <v>717.6462138351981</v>
      </c>
      <c r="W63" s="139">
        <v>40893.060000000056</v>
      </c>
      <c r="X63" s="139">
        <f t="shared" si="2"/>
        <v>313486.0900000001</v>
      </c>
      <c r="Y63" s="139"/>
      <c r="Z63" s="141">
        <v>3.7</v>
      </c>
      <c r="AA63" s="142">
        <v>13132.8</v>
      </c>
      <c r="AB63" s="143">
        <f t="shared" si="3"/>
        <v>300353.2900000001</v>
      </c>
    </row>
    <row r="64" spans="1:28" ht="12.75">
      <c r="A64" s="133">
        <v>61</v>
      </c>
      <c r="B64" s="134" t="s">
        <v>248</v>
      </c>
      <c r="C64" s="134">
        <v>26</v>
      </c>
      <c r="D64" s="134"/>
      <c r="E64" s="144"/>
      <c r="F64" s="144"/>
      <c r="G64" s="133">
        <v>1</v>
      </c>
      <c r="H64" s="144"/>
      <c r="I64" s="144"/>
      <c r="J64" s="135">
        <v>40583</v>
      </c>
      <c r="K64" s="136">
        <v>3205.4</v>
      </c>
      <c r="L64" s="152"/>
      <c r="M64" s="89">
        <v>226.3408310352308</v>
      </c>
      <c r="N64" s="92">
        <v>219140.93</v>
      </c>
      <c r="O64" s="89">
        <v>12</v>
      </c>
      <c r="P64" s="159"/>
      <c r="Q64" s="138">
        <v>0.012926847841832638</v>
      </c>
      <c r="R64" s="139">
        <v>374516.92</v>
      </c>
      <c r="S64" s="150">
        <v>2.796453447304597</v>
      </c>
      <c r="T64" s="89">
        <v>6040.33944617793</v>
      </c>
      <c r="U64" s="139">
        <v>344191.83</v>
      </c>
      <c r="V64" s="89">
        <v>532.1853071660962</v>
      </c>
      <c r="W64" s="139">
        <v>30325.09</v>
      </c>
      <c r="X64" s="139">
        <f t="shared" si="2"/>
        <v>249466.02</v>
      </c>
      <c r="Y64" s="139"/>
      <c r="Z64" s="141">
        <v>2.5</v>
      </c>
      <c r="AA64" s="142">
        <v>12008.76</v>
      </c>
      <c r="AB64" s="143">
        <f t="shared" si="3"/>
        <v>237457.25999999998</v>
      </c>
    </row>
    <row r="65" spans="1:28" ht="12.75">
      <c r="A65" s="133">
        <v>62</v>
      </c>
      <c r="B65" s="134" t="s">
        <v>248</v>
      </c>
      <c r="C65" s="134">
        <v>28</v>
      </c>
      <c r="D65" s="134"/>
      <c r="E65" s="144"/>
      <c r="F65" s="144"/>
      <c r="G65" s="133">
        <v>1</v>
      </c>
      <c r="H65" s="144"/>
      <c r="I65" s="144"/>
      <c r="J65" s="135">
        <v>40583</v>
      </c>
      <c r="K65" s="136">
        <v>3184.4</v>
      </c>
      <c r="L65" s="152"/>
      <c r="M65" s="89">
        <v>189.07684689988542</v>
      </c>
      <c r="N65" s="92">
        <v>183062.32</v>
      </c>
      <c r="O65" s="89">
        <v>12</v>
      </c>
      <c r="P65" s="159"/>
      <c r="Q65" s="138">
        <v>0.014116314459999765</v>
      </c>
      <c r="R65" s="139">
        <v>380838.79</v>
      </c>
      <c r="S65" s="150">
        <v>2.7337289291686466</v>
      </c>
      <c r="T65" s="89">
        <v>6298.5114528045615</v>
      </c>
      <c r="U65" s="139">
        <v>358903.04</v>
      </c>
      <c r="V65" s="89">
        <v>384.957946411334</v>
      </c>
      <c r="W65" s="139">
        <v>21935.74999999994</v>
      </c>
      <c r="X65" s="139">
        <f t="shared" si="2"/>
        <v>204998.06999999995</v>
      </c>
      <c r="Y65" s="139"/>
      <c r="Z65" s="141">
        <v>3.7</v>
      </c>
      <c r="AA65" s="142">
        <f>2111.28+8699.34</f>
        <v>10810.62</v>
      </c>
      <c r="AB65" s="143">
        <f t="shared" si="3"/>
        <v>194187.44999999995</v>
      </c>
    </row>
    <row r="66" spans="1:28" ht="12.75">
      <c r="A66" s="133">
        <v>63</v>
      </c>
      <c r="B66" s="134" t="s">
        <v>248</v>
      </c>
      <c r="C66" s="134">
        <v>30</v>
      </c>
      <c r="D66" s="134"/>
      <c r="E66" s="144"/>
      <c r="F66" s="144"/>
      <c r="G66" s="133">
        <v>1</v>
      </c>
      <c r="H66" s="144"/>
      <c r="I66" s="144"/>
      <c r="J66" s="135">
        <v>40583</v>
      </c>
      <c r="K66" s="136">
        <v>3544.78</v>
      </c>
      <c r="L66" s="152"/>
      <c r="M66" s="89">
        <v>304.99292545884583</v>
      </c>
      <c r="N66" s="92">
        <v>295291.11</v>
      </c>
      <c r="O66" s="89">
        <v>12</v>
      </c>
      <c r="P66" s="159"/>
      <c r="Q66" s="138">
        <v>0.012020708730401961</v>
      </c>
      <c r="R66" s="139">
        <v>410956.92</v>
      </c>
      <c r="S66" s="140">
        <v>2.7142623501713516</v>
      </c>
      <c r="T66" s="89">
        <v>6579.371936815357</v>
      </c>
      <c r="U66" s="139">
        <v>374907.09</v>
      </c>
      <c r="V66" s="89">
        <v>632.6507650108279</v>
      </c>
      <c r="W66" s="139">
        <v>36049.83</v>
      </c>
      <c r="X66" s="139">
        <f t="shared" si="2"/>
        <v>331340.94</v>
      </c>
      <c r="Y66" s="139"/>
      <c r="Z66" s="141">
        <v>3.7</v>
      </c>
      <c r="AA66" s="142">
        <v>12183.18</v>
      </c>
      <c r="AB66" s="143">
        <f t="shared" si="3"/>
        <v>319157.76</v>
      </c>
    </row>
    <row r="67" spans="1:28" ht="12.75">
      <c r="A67" s="133">
        <v>64</v>
      </c>
      <c r="B67" s="134" t="s">
        <v>248</v>
      </c>
      <c r="C67" s="134">
        <v>32</v>
      </c>
      <c r="D67" s="134"/>
      <c r="E67" s="133"/>
      <c r="F67" s="133"/>
      <c r="G67" s="133">
        <v>1</v>
      </c>
      <c r="H67" s="133"/>
      <c r="I67" s="133"/>
      <c r="J67" s="135">
        <v>40583</v>
      </c>
      <c r="K67" s="136">
        <v>3518.4</v>
      </c>
      <c r="L67" s="152"/>
      <c r="M67" s="89">
        <v>111.09264483210939</v>
      </c>
      <c r="N67" s="92">
        <v>107558.78</v>
      </c>
      <c r="O67" s="162">
        <v>5</v>
      </c>
      <c r="P67" s="163">
        <v>40391</v>
      </c>
      <c r="Q67" s="138">
        <v>0.01117058184279869</v>
      </c>
      <c r="R67" s="139">
        <v>170167.77</v>
      </c>
      <c r="S67" s="140">
        <v>3.395415313374064</v>
      </c>
      <c r="T67" s="89">
        <v>3310.5299305397125</v>
      </c>
      <c r="U67" s="139">
        <v>188641.28</v>
      </c>
      <c r="V67" s="89">
        <v>-324.1978829880204</v>
      </c>
      <c r="W67" s="139">
        <v>-18473.51</v>
      </c>
      <c r="X67" s="139">
        <f t="shared" si="2"/>
        <v>89085.27</v>
      </c>
      <c r="Y67" s="139"/>
      <c r="Z67" s="141">
        <v>4.7</v>
      </c>
      <c r="AA67" s="142">
        <v>4809.66</v>
      </c>
      <c r="AB67" s="143">
        <f t="shared" si="3"/>
        <v>84275.61</v>
      </c>
    </row>
    <row r="68" spans="1:28" ht="12.75">
      <c r="A68" s="133">
        <v>65</v>
      </c>
      <c r="B68" s="134" t="s">
        <v>248</v>
      </c>
      <c r="C68" s="134">
        <v>34</v>
      </c>
      <c r="D68" s="134"/>
      <c r="E68" s="144"/>
      <c r="F68" s="144"/>
      <c r="G68" s="133">
        <v>1</v>
      </c>
      <c r="H68" s="144"/>
      <c r="I68" s="144"/>
      <c r="J68" s="135">
        <v>40583</v>
      </c>
      <c r="K68" s="136">
        <v>2459.5</v>
      </c>
      <c r="L68" s="152"/>
      <c r="M68" s="89">
        <v>74.81528243423287</v>
      </c>
      <c r="N68" s="92">
        <v>72435.42</v>
      </c>
      <c r="O68" s="89">
        <v>12</v>
      </c>
      <c r="P68" s="159"/>
      <c r="Q68" s="138">
        <v>0.017383196789879287</v>
      </c>
      <c r="R68" s="139">
        <v>289095.62</v>
      </c>
      <c r="S68" s="150">
        <v>3.2316660146966676</v>
      </c>
      <c r="T68" s="89">
        <v>5661.878857748561</v>
      </c>
      <c r="U68" s="139">
        <v>322626.31</v>
      </c>
      <c r="V68" s="89">
        <v>-588.4415387261288</v>
      </c>
      <c r="W68" s="139">
        <v>-33530.69</v>
      </c>
      <c r="X68" s="139">
        <f aca="true" t="shared" si="4" ref="X68:X99">N68+W68</f>
        <v>38904.729999999996</v>
      </c>
      <c r="Y68" s="139"/>
      <c r="Z68" s="141">
        <v>3.7</v>
      </c>
      <c r="AA68" s="142">
        <v>9208.92</v>
      </c>
      <c r="AB68" s="143">
        <f aca="true" t="shared" si="5" ref="AB68:AB99">X68-AA68</f>
        <v>29695.809999999998</v>
      </c>
    </row>
    <row r="69" spans="1:28" ht="12.75">
      <c r="A69" s="133">
        <v>66</v>
      </c>
      <c r="B69" s="134" t="s">
        <v>248</v>
      </c>
      <c r="C69" s="134">
        <v>36</v>
      </c>
      <c r="D69" s="134"/>
      <c r="E69" s="144"/>
      <c r="F69" s="144"/>
      <c r="G69" s="144"/>
      <c r="H69" s="144">
        <v>1</v>
      </c>
      <c r="I69" s="144"/>
      <c r="J69" s="135">
        <v>40583</v>
      </c>
      <c r="K69" s="136">
        <v>2266.8</v>
      </c>
      <c r="L69" s="152"/>
      <c r="M69" s="89">
        <v>194.00454187711102</v>
      </c>
      <c r="N69" s="92">
        <v>187833.25</v>
      </c>
      <c r="O69" s="89">
        <v>12</v>
      </c>
      <c r="P69" s="159"/>
      <c r="Q69" s="138">
        <v>0.011468966962207639</v>
      </c>
      <c r="R69" s="139">
        <v>234246.62</v>
      </c>
      <c r="S69" s="140">
        <v>2.738908190652325</v>
      </c>
      <c r="T69" s="89">
        <v>3944.0277945393477</v>
      </c>
      <c r="U69" s="139">
        <v>224739.38</v>
      </c>
      <c r="V69" s="89">
        <v>166.84577650564597</v>
      </c>
      <c r="W69" s="139">
        <v>9507.23999999999</v>
      </c>
      <c r="X69" s="139">
        <f t="shared" si="4"/>
        <v>197340.49</v>
      </c>
      <c r="Y69" s="139"/>
      <c r="Z69" s="141">
        <v>3</v>
      </c>
      <c r="AA69" s="142">
        <v>0</v>
      </c>
      <c r="AB69" s="143">
        <f t="shared" si="5"/>
        <v>197340.49</v>
      </c>
    </row>
    <row r="70" spans="1:28" ht="12.75">
      <c r="A70" s="133">
        <v>67</v>
      </c>
      <c r="B70" s="134" t="s">
        <v>248</v>
      </c>
      <c r="C70" s="134">
        <v>40</v>
      </c>
      <c r="D70" s="134"/>
      <c r="E70" s="133"/>
      <c r="F70" s="133"/>
      <c r="G70" s="133">
        <v>1</v>
      </c>
      <c r="H70" s="133"/>
      <c r="I70" s="133"/>
      <c r="J70" s="135">
        <v>40583</v>
      </c>
      <c r="K70" s="136">
        <v>4509.3</v>
      </c>
      <c r="L70" s="152"/>
      <c r="M70" s="89">
        <v>127.08453361426999</v>
      </c>
      <c r="N70" s="92">
        <v>123041.98</v>
      </c>
      <c r="O70" s="162">
        <v>5</v>
      </c>
      <c r="P70" s="163">
        <v>40391</v>
      </c>
      <c r="Q70" s="138">
        <v>0.012035663416075556</v>
      </c>
      <c r="R70" s="139">
        <v>213315.63</v>
      </c>
      <c r="S70" s="140">
        <v>3.468485716251159</v>
      </c>
      <c r="T70" s="89">
        <v>4283.579859570182</v>
      </c>
      <c r="U70" s="139">
        <v>244087.8</v>
      </c>
      <c r="V70" s="89">
        <v>-540.0313479297047</v>
      </c>
      <c r="W70" s="139">
        <v>-30772.17</v>
      </c>
      <c r="X70" s="139">
        <f t="shared" si="4"/>
        <v>92269.81</v>
      </c>
      <c r="Y70" s="139"/>
      <c r="Z70" s="141">
        <v>4.7</v>
      </c>
      <c r="AA70" s="142">
        <v>5140.58</v>
      </c>
      <c r="AB70" s="143">
        <f t="shared" si="5"/>
        <v>87129.23</v>
      </c>
    </row>
    <row r="71" spans="1:28" ht="12.75">
      <c r="A71" s="133">
        <v>68</v>
      </c>
      <c r="B71" s="134" t="s">
        <v>248</v>
      </c>
      <c r="C71" s="134">
        <v>46</v>
      </c>
      <c r="D71" s="134"/>
      <c r="E71" s="144"/>
      <c r="F71" s="144"/>
      <c r="G71" s="133">
        <v>1</v>
      </c>
      <c r="H71" s="144"/>
      <c r="I71" s="144"/>
      <c r="J71" s="135">
        <v>40583</v>
      </c>
      <c r="K71" s="136">
        <v>5591.6</v>
      </c>
      <c r="L71" s="152"/>
      <c r="M71" s="89">
        <v>444.16368977163563</v>
      </c>
      <c r="N71" s="92">
        <v>430034.84</v>
      </c>
      <c r="O71" s="89">
        <v>12</v>
      </c>
      <c r="P71" s="159"/>
      <c r="Q71" s="138">
        <v>0.012655360027087887</v>
      </c>
      <c r="R71" s="139">
        <v>607296.91</v>
      </c>
      <c r="S71" s="150">
        <v>2.8972575470753164</v>
      </c>
      <c r="T71" s="89">
        <v>11090.701890204311</v>
      </c>
      <c r="U71" s="139">
        <v>631972.59</v>
      </c>
      <c r="V71" s="89">
        <v>-433.0419542945001</v>
      </c>
      <c r="W71" s="139">
        <v>-24675.679999999935</v>
      </c>
      <c r="X71" s="139">
        <f t="shared" si="4"/>
        <v>405359.1600000001</v>
      </c>
      <c r="Y71" s="139"/>
      <c r="Z71" s="141">
        <v>3.7</v>
      </c>
      <c r="AA71" s="142">
        <v>20957.76</v>
      </c>
      <c r="AB71" s="143">
        <f t="shared" si="5"/>
        <v>384401.4000000001</v>
      </c>
    </row>
    <row r="72" spans="1:28" ht="12.75">
      <c r="A72" s="133">
        <v>69</v>
      </c>
      <c r="B72" s="134" t="s">
        <v>248</v>
      </c>
      <c r="C72" s="134">
        <v>50</v>
      </c>
      <c r="D72" s="134"/>
      <c r="E72" s="144"/>
      <c r="F72" s="144"/>
      <c r="G72" s="133">
        <v>1</v>
      </c>
      <c r="H72" s="144"/>
      <c r="I72" s="144"/>
      <c r="J72" s="135">
        <v>40583</v>
      </c>
      <c r="K72" s="136">
        <v>4637.48</v>
      </c>
      <c r="L72" s="152"/>
      <c r="M72" s="89">
        <v>336.5680599882254</v>
      </c>
      <c r="N72" s="92">
        <v>325861.83</v>
      </c>
      <c r="O72" s="89">
        <v>12</v>
      </c>
      <c r="P72" s="159"/>
      <c r="Q72" s="138">
        <v>0.014276808856207532</v>
      </c>
      <c r="R72" s="139">
        <v>542810.62</v>
      </c>
      <c r="S72" s="150">
        <v>3.4644669603108866</v>
      </c>
      <c r="T72" s="89">
        <v>10892.284123217427</v>
      </c>
      <c r="U72" s="139">
        <v>620666.31</v>
      </c>
      <c r="V72" s="89">
        <v>-1366.3160138780186</v>
      </c>
      <c r="W72" s="139">
        <v>-77855.68999999994</v>
      </c>
      <c r="X72" s="139">
        <f t="shared" si="4"/>
        <v>248006.14000000007</v>
      </c>
      <c r="Y72" s="139"/>
      <c r="Z72" s="141">
        <v>3.7</v>
      </c>
      <c r="AA72" s="142">
        <v>16707.84</v>
      </c>
      <c r="AB72" s="143">
        <f t="shared" si="5"/>
        <v>231298.30000000008</v>
      </c>
    </row>
    <row r="73" spans="1:28" ht="12.75">
      <c r="A73" s="133">
        <v>70</v>
      </c>
      <c r="B73" s="134" t="s">
        <v>248</v>
      </c>
      <c r="C73" s="134">
        <v>52</v>
      </c>
      <c r="D73" s="134"/>
      <c r="E73" s="144"/>
      <c r="F73" s="144"/>
      <c r="G73" s="133">
        <v>1</v>
      </c>
      <c r="H73" s="144"/>
      <c r="I73" s="144"/>
      <c r="J73" s="135">
        <v>40583</v>
      </c>
      <c r="K73" s="136">
        <v>4644.1</v>
      </c>
      <c r="L73" s="152"/>
      <c r="M73" s="89">
        <v>419.73120844049174</v>
      </c>
      <c r="N73" s="92">
        <v>406379.56</v>
      </c>
      <c r="O73" s="89">
        <v>12</v>
      </c>
      <c r="P73" s="159"/>
      <c r="Q73" s="138">
        <v>0.014018189349457769</v>
      </c>
      <c r="R73" s="139">
        <v>440195.52</v>
      </c>
      <c r="S73" s="150">
        <v>2.9802217414377767</v>
      </c>
      <c r="T73" s="89">
        <v>9405.579815977622</v>
      </c>
      <c r="U73" s="139">
        <v>535950.63</v>
      </c>
      <c r="V73" s="89">
        <v>-1680.4389825243688</v>
      </c>
      <c r="W73" s="139">
        <v>-95755.10999999993</v>
      </c>
      <c r="X73" s="139">
        <f t="shared" si="4"/>
        <v>310624.45000000007</v>
      </c>
      <c r="Y73" s="139"/>
      <c r="Z73" s="141">
        <v>3</v>
      </c>
      <c r="AA73" s="142">
        <v>15126.66</v>
      </c>
      <c r="AB73" s="143">
        <f t="shared" si="5"/>
        <v>295497.7900000001</v>
      </c>
    </row>
    <row r="74" spans="1:28" ht="12.75">
      <c r="A74" s="133">
        <v>71</v>
      </c>
      <c r="B74" s="134" t="s">
        <v>248</v>
      </c>
      <c r="C74" s="134">
        <v>54</v>
      </c>
      <c r="D74" s="134"/>
      <c r="E74" s="133">
        <v>1</v>
      </c>
      <c r="F74" s="133"/>
      <c r="G74" s="133">
        <v>1</v>
      </c>
      <c r="H74" s="133"/>
      <c r="I74" s="133"/>
      <c r="J74" s="135">
        <v>40582</v>
      </c>
      <c r="K74" s="136">
        <v>3055.42</v>
      </c>
      <c r="L74" s="153"/>
      <c r="M74" s="147">
        <v>38.15253503961003</v>
      </c>
      <c r="N74" s="148">
        <v>36938.91</v>
      </c>
      <c r="O74" s="89">
        <v>12</v>
      </c>
      <c r="P74" s="159"/>
      <c r="Q74" s="149">
        <v>0.02022606838218716</v>
      </c>
      <c r="R74" s="139">
        <v>331267.66</v>
      </c>
      <c r="S74" s="150">
        <v>3.7854345715580364</v>
      </c>
      <c r="T74" s="89">
        <v>7495.160451684912</v>
      </c>
      <c r="U74" s="139">
        <v>427090.73</v>
      </c>
      <c r="V74" s="147">
        <v>-1681.6316655025594</v>
      </c>
      <c r="W74" s="151">
        <v>-95823.06999999995</v>
      </c>
      <c r="X74" s="151">
        <f t="shared" si="4"/>
        <v>-58884.159999999945</v>
      </c>
      <c r="Y74" s="151"/>
      <c r="Z74" s="141">
        <v>3.7</v>
      </c>
      <c r="AA74" s="147">
        <v>10416.18</v>
      </c>
      <c r="AB74" s="151">
        <f t="shared" si="5"/>
        <v>-69300.33999999994</v>
      </c>
    </row>
    <row r="75" spans="1:28" ht="12.75">
      <c r="A75" s="133">
        <v>72</v>
      </c>
      <c r="B75" s="134" t="s">
        <v>248</v>
      </c>
      <c r="C75" s="134">
        <v>62</v>
      </c>
      <c r="D75" s="134"/>
      <c r="E75" s="133"/>
      <c r="F75" s="133"/>
      <c r="G75" s="133">
        <v>1</v>
      </c>
      <c r="H75" s="133"/>
      <c r="I75" s="133"/>
      <c r="J75" s="135">
        <v>40583</v>
      </c>
      <c r="K75" s="136">
        <v>4475.5</v>
      </c>
      <c r="L75" s="137"/>
      <c r="M75" s="89">
        <v>291.0769433685537</v>
      </c>
      <c r="N75" s="92">
        <v>281817.78</v>
      </c>
      <c r="O75" s="162">
        <v>7</v>
      </c>
      <c r="P75" s="163">
        <v>40330</v>
      </c>
      <c r="Q75" s="138">
        <v>0.00833710497317684</v>
      </c>
      <c r="R75" s="139">
        <v>309887.97</v>
      </c>
      <c r="S75" s="140">
        <v>3.3868070603653924</v>
      </c>
      <c r="T75" s="89">
        <v>6092.865901597341</v>
      </c>
      <c r="U75" s="139">
        <v>347184.9</v>
      </c>
      <c r="V75" s="89">
        <v>-654.5365636637407</v>
      </c>
      <c r="W75" s="139">
        <v>-37296.93000000005</v>
      </c>
      <c r="X75" s="139">
        <f t="shared" si="4"/>
        <v>244520.84999999998</v>
      </c>
      <c r="Y75" s="139"/>
      <c r="Z75" s="141">
        <v>4</v>
      </c>
      <c r="AA75" s="142">
        <v>9016.26</v>
      </c>
      <c r="AB75" s="143">
        <f t="shared" si="5"/>
        <v>235504.58999999997</v>
      </c>
    </row>
    <row r="76" spans="1:28" ht="12.75">
      <c r="A76" s="133">
        <v>73</v>
      </c>
      <c r="B76" s="134" t="s">
        <v>248</v>
      </c>
      <c r="C76" s="134">
        <v>64</v>
      </c>
      <c r="D76" s="134"/>
      <c r="E76" s="133"/>
      <c r="F76" s="133"/>
      <c r="G76" s="133">
        <v>1</v>
      </c>
      <c r="H76" s="133"/>
      <c r="I76" s="133"/>
      <c r="J76" s="135">
        <v>40583</v>
      </c>
      <c r="K76" s="136">
        <v>2577.6</v>
      </c>
      <c r="L76" s="137"/>
      <c r="M76" s="89">
        <v>154.05167208915606</v>
      </c>
      <c r="N76" s="92">
        <v>149151.29</v>
      </c>
      <c r="O76" s="162">
        <v>7</v>
      </c>
      <c r="P76" s="163">
        <v>40330</v>
      </c>
      <c r="Q76" s="138">
        <v>0.010307544108947143</v>
      </c>
      <c r="R76" s="139">
        <v>190206.95</v>
      </c>
      <c r="S76" s="140">
        <v>3.3296567425964807</v>
      </c>
      <c r="T76" s="89">
        <v>3892.368732095286</v>
      </c>
      <c r="U76" s="139">
        <v>221795.73</v>
      </c>
      <c r="V76" s="89">
        <v>-554.3623020171208</v>
      </c>
      <c r="W76" s="139">
        <v>-31588.78</v>
      </c>
      <c r="X76" s="139">
        <f t="shared" si="4"/>
        <v>117562.51000000001</v>
      </c>
      <c r="Y76" s="139"/>
      <c r="Z76" s="141">
        <v>4.2</v>
      </c>
      <c r="AA76" s="142">
        <v>4972.68</v>
      </c>
      <c r="AB76" s="143">
        <f t="shared" si="5"/>
        <v>112589.83000000002</v>
      </c>
    </row>
    <row r="77" spans="1:28" ht="12.75">
      <c r="A77" s="133">
        <v>74</v>
      </c>
      <c r="B77" s="134" t="s">
        <v>248</v>
      </c>
      <c r="C77" s="134">
        <v>68</v>
      </c>
      <c r="D77" s="134"/>
      <c r="E77" s="133"/>
      <c r="F77" s="133"/>
      <c r="G77" s="133">
        <v>1</v>
      </c>
      <c r="H77" s="133"/>
      <c r="I77" s="133"/>
      <c r="J77" s="135">
        <v>40582</v>
      </c>
      <c r="K77" s="136">
        <v>1613</v>
      </c>
      <c r="L77" s="153"/>
      <c r="M77" s="147">
        <v>1.289089641496048</v>
      </c>
      <c r="N77" s="148">
        <v>1248.0800000000163</v>
      </c>
      <c r="O77" s="89">
        <v>12</v>
      </c>
      <c r="P77" s="159"/>
      <c r="Q77" s="149">
        <v>0.01917967404044328</v>
      </c>
      <c r="R77" s="139">
        <v>207044.4</v>
      </c>
      <c r="S77" s="150">
        <v>3.123977619270489</v>
      </c>
      <c r="T77" s="89">
        <v>3898.7240688495704</v>
      </c>
      <c r="U77" s="139">
        <v>222157.87</v>
      </c>
      <c r="V77" s="147">
        <v>-265.23150450491494</v>
      </c>
      <c r="W77" s="151">
        <v>-15113.47</v>
      </c>
      <c r="X77" s="151">
        <f t="shared" si="4"/>
        <v>-13865.389999999983</v>
      </c>
      <c r="Y77" s="151"/>
      <c r="Z77" s="141">
        <v>3.7</v>
      </c>
      <c r="AA77" s="147">
        <v>6181.08</v>
      </c>
      <c r="AB77" s="151">
        <f t="shared" si="5"/>
        <v>-20046.469999999983</v>
      </c>
    </row>
    <row r="78" spans="1:28" ht="12.75">
      <c r="A78" s="133">
        <v>75</v>
      </c>
      <c r="B78" s="134" t="s">
        <v>248</v>
      </c>
      <c r="C78" s="134">
        <v>76</v>
      </c>
      <c r="D78" s="134"/>
      <c r="E78" s="133"/>
      <c r="F78" s="133"/>
      <c r="G78" s="133">
        <v>1</v>
      </c>
      <c r="H78" s="133"/>
      <c r="I78" s="133"/>
      <c r="J78" s="135">
        <v>40583</v>
      </c>
      <c r="K78" s="136">
        <v>3533.7</v>
      </c>
      <c r="L78" s="137"/>
      <c r="M78" s="89">
        <v>137.7856458959502</v>
      </c>
      <c r="N78" s="92">
        <v>133402.69</v>
      </c>
      <c r="O78" s="162">
        <v>6</v>
      </c>
      <c r="P78" s="163">
        <v>40360</v>
      </c>
      <c r="Q78" s="138">
        <v>0.012805931641706477</v>
      </c>
      <c r="R78" s="139">
        <v>207100.97</v>
      </c>
      <c r="S78" s="150">
        <v>4.270937555074349</v>
      </c>
      <c r="T78" s="89">
        <v>4510.110058158512</v>
      </c>
      <c r="U78" s="139">
        <v>256995.99</v>
      </c>
      <c r="V78" s="89">
        <v>-875.624727651792</v>
      </c>
      <c r="W78" s="139">
        <v>-49895.02</v>
      </c>
      <c r="X78" s="139">
        <f t="shared" si="4"/>
        <v>83507.67000000001</v>
      </c>
      <c r="Y78" s="139"/>
      <c r="Z78" s="141">
        <v>4</v>
      </c>
      <c r="AA78" s="142">
        <v>5975.88</v>
      </c>
      <c r="AB78" s="143">
        <f t="shared" si="5"/>
        <v>77531.79000000001</v>
      </c>
    </row>
    <row r="79" spans="1:28" ht="12.75">
      <c r="A79" s="133">
        <v>76</v>
      </c>
      <c r="B79" s="134" t="s">
        <v>248</v>
      </c>
      <c r="C79" s="134">
        <v>84</v>
      </c>
      <c r="D79" s="134"/>
      <c r="E79" s="144">
        <v>1</v>
      </c>
      <c r="F79" s="144"/>
      <c r="G79" s="144">
        <v>1</v>
      </c>
      <c r="H79" s="144"/>
      <c r="I79" s="144"/>
      <c r="J79" s="135">
        <v>40582</v>
      </c>
      <c r="K79" s="136">
        <v>1633.9</v>
      </c>
      <c r="L79" s="146"/>
      <c r="M79" s="147">
        <v>-7.446800318119301</v>
      </c>
      <c r="N79" s="148">
        <v>-7209.909999999974</v>
      </c>
      <c r="O79" s="89">
        <v>12</v>
      </c>
      <c r="P79" s="159"/>
      <c r="Q79" s="149">
        <v>0.019840575953679312</v>
      </c>
      <c r="R79" s="139">
        <v>150197.81</v>
      </c>
      <c r="S79" s="150">
        <v>3.1134914526305284</v>
      </c>
      <c r="T79" s="89">
        <v>2988.9517945253074</v>
      </c>
      <c r="U79" s="139">
        <v>170317.05</v>
      </c>
      <c r="V79" s="147">
        <v>-353.079364187412</v>
      </c>
      <c r="W79" s="151">
        <v>-20119.24</v>
      </c>
      <c r="X79" s="151">
        <f t="shared" si="4"/>
        <v>-27329.149999999976</v>
      </c>
      <c r="Y79" s="151"/>
      <c r="Z79" s="141">
        <v>3.7</v>
      </c>
      <c r="AA79" s="147">
        <f>5661.24</f>
        <v>5661.24</v>
      </c>
      <c r="AB79" s="151">
        <f t="shared" si="5"/>
        <v>-32990.38999999998</v>
      </c>
    </row>
    <row r="80" spans="1:28" ht="12.75">
      <c r="A80" s="133">
        <v>77</v>
      </c>
      <c r="B80" s="134" t="s">
        <v>248</v>
      </c>
      <c r="C80" s="134">
        <v>86</v>
      </c>
      <c r="D80" s="134"/>
      <c r="E80" s="144">
        <v>1</v>
      </c>
      <c r="F80" s="144"/>
      <c r="G80" s="144">
        <v>1</v>
      </c>
      <c r="H80" s="144"/>
      <c r="I80" s="144"/>
      <c r="J80" s="160">
        <v>40584</v>
      </c>
      <c r="K80" s="136">
        <v>3551</v>
      </c>
      <c r="L80" s="152"/>
      <c r="M80" s="89">
        <v>43.83929197781413</v>
      </c>
      <c r="N80" s="92">
        <v>42444.78</v>
      </c>
      <c r="O80" s="89">
        <v>12</v>
      </c>
      <c r="P80" s="159"/>
      <c r="Q80" s="138">
        <v>0.01797142194105023</v>
      </c>
      <c r="R80" s="139">
        <v>386700.51</v>
      </c>
      <c r="S80" s="150">
        <v>2.80812430759527</v>
      </c>
      <c r="T80" s="89">
        <v>7042.775763448938</v>
      </c>
      <c r="U80" s="139">
        <v>401312.86</v>
      </c>
      <c r="V80" s="89">
        <v>-256.4370471480588</v>
      </c>
      <c r="W80" s="139">
        <v>-14612.350000000151</v>
      </c>
      <c r="X80" s="139">
        <f t="shared" si="4"/>
        <v>27832.429999999847</v>
      </c>
      <c r="Y80" s="139"/>
      <c r="Z80" s="141">
        <v>3.7</v>
      </c>
      <c r="AA80" s="142">
        <v>16197.12</v>
      </c>
      <c r="AB80" s="143">
        <f t="shared" si="5"/>
        <v>11635.309999999847</v>
      </c>
    </row>
    <row r="81" spans="1:28" ht="12.75">
      <c r="A81" s="133">
        <v>78</v>
      </c>
      <c r="B81" s="134" t="s">
        <v>248</v>
      </c>
      <c r="C81" s="134">
        <v>88</v>
      </c>
      <c r="D81" s="134"/>
      <c r="E81" s="144">
        <v>1</v>
      </c>
      <c r="F81" s="144"/>
      <c r="G81" s="144">
        <v>1</v>
      </c>
      <c r="H81" s="144"/>
      <c r="I81" s="144"/>
      <c r="J81" s="160">
        <v>40584</v>
      </c>
      <c r="K81" s="136">
        <v>3545.5</v>
      </c>
      <c r="L81" s="152"/>
      <c r="M81" s="89">
        <v>197.32812567781139</v>
      </c>
      <c r="N81" s="92">
        <v>191051.13</v>
      </c>
      <c r="O81" s="89">
        <v>12</v>
      </c>
      <c r="P81" s="159"/>
      <c r="Q81" s="138">
        <v>0.013788642817431612</v>
      </c>
      <c r="R81" s="139">
        <v>429293</v>
      </c>
      <c r="S81" s="150">
        <v>2.447099397506595</v>
      </c>
      <c r="T81" s="89">
        <v>6783.359529888281</v>
      </c>
      <c r="U81" s="139">
        <v>386530.75</v>
      </c>
      <c r="V81" s="89">
        <v>750.44927356262</v>
      </c>
      <c r="W81" s="139">
        <v>42762.24999999988</v>
      </c>
      <c r="X81" s="139">
        <f t="shared" si="4"/>
        <v>233813.3799999999</v>
      </c>
      <c r="Y81" s="139"/>
      <c r="Z81" s="141">
        <v>3.7</v>
      </c>
      <c r="AA81" s="142">
        <v>12783.96</v>
      </c>
      <c r="AB81" s="143">
        <f t="shared" si="5"/>
        <v>221029.4199999999</v>
      </c>
    </row>
    <row r="82" spans="1:28" ht="12.75">
      <c r="A82" s="133">
        <v>79</v>
      </c>
      <c r="B82" s="134" t="s">
        <v>248</v>
      </c>
      <c r="C82" s="134">
        <v>94</v>
      </c>
      <c r="D82" s="134"/>
      <c r="E82" s="144">
        <v>1</v>
      </c>
      <c r="F82" s="144"/>
      <c r="G82" s="144">
        <v>1</v>
      </c>
      <c r="H82" s="144"/>
      <c r="I82" s="144"/>
      <c r="J82" s="135">
        <v>40582</v>
      </c>
      <c r="K82" s="136">
        <v>1621.4</v>
      </c>
      <c r="L82" s="146"/>
      <c r="M82" s="147">
        <v>-39.48292008799916</v>
      </c>
      <c r="N82" s="148">
        <v>-38226.96</v>
      </c>
      <c r="O82" s="89">
        <v>12</v>
      </c>
      <c r="P82" s="159"/>
      <c r="Q82" s="149">
        <v>0.021529757654366845</v>
      </c>
      <c r="R82" s="139">
        <v>153651.54</v>
      </c>
      <c r="S82" s="150">
        <v>2.592010231690641</v>
      </c>
      <c r="T82" s="89">
        <v>2737.162804665317</v>
      </c>
      <c r="U82" s="139">
        <v>155969.56</v>
      </c>
      <c r="V82" s="147">
        <v>-40.67969239516833</v>
      </c>
      <c r="W82" s="151">
        <v>-2318.0199999999604</v>
      </c>
      <c r="X82" s="151">
        <f t="shared" si="4"/>
        <v>-40544.97999999996</v>
      </c>
      <c r="Y82" s="151"/>
      <c r="Z82" s="141">
        <v>3.7</v>
      </c>
      <c r="AA82" s="147">
        <v>6666.72</v>
      </c>
      <c r="AB82" s="151">
        <f t="shared" si="5"/>
        <v>-47211.69999999996</v>
      </c>
    </row>
    <row r="83" spans="1:28" ht="12.75">
      <c r="A83" s="133">
        <v>80</v>
      </c>
      <c r="B83" s="134" t="s">
        <v>248</v>
      </c>
      <c r="C83" s="134">
        <v>100</v>
      </c>
      <c r="D83" s="134"/>
      <c r="E83" s="144"/>
      <c r="F83" s="144"/>
      <c r="G83" s="144">
        <v>1</v>
      </c>
      <c r="H83" s="144"/>
      <c r="I83" s="144"/>
      <c r="J83" s="135">
        <v>40583</v>
      </c>
      <c r="K83" s="136">
        <v>3490.5</v>
      </c>
      <c r="L83" s="152"/>
      <c r="M83" s="89">
        <v>139.15310310992675</v>
      </c>
      <c r="N83" s="92">
        <v>134726.64</v>
      </c>
      <c r="O83" s="89">
        <v>12</v>
      </c>
      <c r="P83" s="159"/>
      <c r="Q83" s="138">
        <v>0.01540522350560451</v>
      </c>
      <c r="R83" s="139">
        <v>417865.05</v>
      </c>
      <c r="S83" s="150">
        <v>2.453823080670936</v>
      </c>
      <c r="T83" s="89">
        <v>6625.322317811528</v>
      </c>
      <c r="U83" s="139">
        <v>377525.44</v>
      </c>
      <c r="V83" s="89">
        <v>707.9335059369405</v>
      </c>
      <c r="W83" s="139">
        <v>40339.60999999993</v>
      </c>
      <c r="X83" s="139">
        <f t="shared" si="4"/>
        <v>175066.24999999994</v>
      </c>
      <c r="Y83" s="139"/>
      <c r="Z83" s="141">
        <v>3.7</v>
      </c>
      <c r="AA83" s="142">
        <v>11730.6</v>
      </c>
      <c r="AB83" s="143">
        <f t="shared" si="5"/>
        <v>163335.64999999994</v>
      </c>
    </row>
    <row r="84" spans="1:29" ht="12.75">
      <c r="A84" s="133">
        <v>81</v>
      </c>
      <c r="B84" s="134" t="s">
        <v>248</v>
      </c>
      <c r="C84" s="134">
        <v>102</v>
      </c>
      <c r="D84" s="134" t="s">
        <v>249</v>
      </c>
      <c r="E84" s="133"/>
      <c r="F84" s="133"/>
      <c r="G84" s="133"/>
      <c r="H84" s="133">
        <v>1</v>
      </c>
      <c r="I84" s="133"/>
      <c r="J84" s="135">
        <v>40583</v>
      </c>
      <c r="K84" s="136">
        <v>1959.4</v>
      </c>
      <c r="L84" s="146"/>
      <c r="M84" s="147">
        <v>2.3416893378366126</v>
      </c>
      <c r="N84" s="148">
        <v>2267.209999999992</v>
      </c>
      <c r="O84" s="162">
        <v>5</v>
      </c>
      <c r="P84" s="163">
        <v>40391</v>
      </c>
      <c r="Q84" s="138">
        <v>0.01718662950964833</v>
      </c>
      <c r="R84" s="139">
        <v>93051.38</v>
      </c>
      <c r="S84" s="150">
        <v>3.444615390217674</v>
      </c>
      <c r="T84" s="89">
        <v>1791.2000029131905</v>
      </c>
      <c r="U84" s="139">
        <v>102066.52</v>
      </c>
      <c r="V84" s="147">
        <v>-158.20970067845747</v>
      </c>
      <c r="W84" s="151">
        <v>-9015.140000000014</v>
      </c>
      <c r="X84" s="151">
        <f t="shared" si="4"/>
        <v>-6747.930000000022</v>
      </c>
      <c r="Y84" s="151"/>
      <c r="Z84" s="141">
        <v>4.7</v>
      </c>
      <c r="AA84" s="147">
        <v>3211.38</v>
      </c>
      <c r="AB84" s="151">
        <f t="shared" si="5"/>
        <v>-9959.310000000023</v>
      </c>
      <c r="AC84" t="s">
        <v>252</v>
      </c>
    </row>
    <row r="85" spans="1:29" ht="12.75">
      <c r="A85" s="133">
        <v>82</v>
      </c>
      <c r="B85" s="134" t="s">
        <v>248</v>
      </c>
      <c r="C85" s="134">
        <v>130</v>
      </c>
      <c r="D85" s="134"/>
      <c r="E85" s="133"/>
      <c r="F85" s="133"/>
      <c r="G85" s="133">
        <v>1</v>
      </c>
      <c r="H85" s="133"/>
      <c r="I85" s="133"/>
      <c r="J85" s="135">
        <v>40583</v>
      </c>
      <c r="K85" s="136">
        <v>1529.5</v>
      </c>
      <c r="L85" s="146"/>
      <c r="M85" s="147">
        <v>-58.775991076131746</v>
      </c>
      <c r="N85" s="148">
        <v>-56906.32</v>
      </c>
      <c r="O85" s="162">
        <v>2</v>
      </c>
      <c r="P85" s="163">
        <v>40483</v>
      </c>
      <c r="Q85" s="149">
        <v>0.040026620826132085</v>
      </c>
      <c r="R85" s="139">
        <v>31098.17</v>
      </c>
      <c r="S85" s="150">
        <v>4.674397792496012</v>
      </c>
      <c r="T85" s="89">
        <v>775.950033554338</v>
      </c>
      <c r="U85" s="139">
        <v>44215.34</v>
      </c>
      <c r="V85" s="147">
        <v>-230.19767580051314</v>
      </c>
      <c r="W85" s="151">
        <v>-13117.17</v>
      </c>
      <c r="X85" s="151">
        <f t="shared" si="4"/>
        <v>-70023.49</v>
      </c>
      <c r="Y85" s="151"/>
      <c r="Z85" s="141">
        <v>5.1</v>
      </c>
      <c r="AA85" s="147">
        <v>367.08</v>
      </c>
      <c r="AB85" s="151">
        <f t="shared" si="5"/>
        <v>-70390.57</v>
      </c>
      <c r="AC85" t="s">
        <v>251</v>
      </c>
    </row>
    <row r="86" spans="1:28" ht="12.75">
      <c r="A86" s="133">
        <v>83</v>
      </c>
      <c r="B86" s="134" t="s">
        <v>248</v>
      </c>
      <c r="C86" s="134">
        <v>132</v>
      </c>
      <c r="D86" s="134" t="s">
        <v>249</v>
      </c>
      <c r="E86" s="133"/>
      <c r="F86" s="133"/>
      <c r="G86" s="133"/>
      <c r="H86" s="133">
        <v>1</v>
      </c>
      <c r="I86" s="133"/>
      <c r="J86" s="135">
        <v>40583</v>
      </c>
      <c r="K86" s="136">
        <v>3595.8</v>
      </c>
      <c r="L86" s="152"/>
      <c r="M86" s="89">
        <v>65.49472097418897</v>
      </c>
      <c r="N86" s="92">
        <v>63411.33</v>
      </c>
      <c r="O86" s="162">
        <v>5</v>
      </c>
      <c r="P86" s="163">
        <v>40391</v>
      </c>
      <c r="Q86" s="138">
        <v>0.013860789547188602</v>
      </c>
      <c r="R86" s="139">
        <v>160817.22</v>
      </c>
      <c r="S86" s="150">
        <v>3.8782921572709546</v>
      </c>
      <c r="T86" s="89">
        <v>3451.6800199711497</v>
      </c>
      <c r="U86" s="139">
        <v>196684.32</v>
      </c>
      <c r="V86" s="89">
        <v>-629.4439532696179</v>
      </c>
      <c r="W86" s="139">
        <v>-35867.1</v>
      </c>
      <c r="X86" s="139">
        <f t="shared" si="4"/>
        <v>27544.230000000003</v>
      </c>
      <c r="Y86" s="139"/>
      <c r="Z86" s="141">
        <v>3.7</v>
      </c>
      <c r="AA86" s="142">
        <v>4240.8</v>
      </c>
      <c r="AB86" s="143">
        <f t="shared" si="5"/>
        <v>23303.430000000004</v>
      </c>
    </row>
    <row r="87" spans="1:28" ht="12.75">
      <c r="A87" s="133">
        <v>84</v>
      </c>
      <c r="B87" s="134" t="s">
        <v>248</v>
      </c>
      <c r="C87" s="134">
        <v>136</v>
      </c>
      <c r="D87" s="134" t="s">
        <v>249</v>
      </c>
      <c r="E87" s="133"/>
      <c r="F87" s="144"/>
      <c r="G87" s="144"/>
      <c r="H87" s="144">
        <v>1</v>
      </c>
      <c r="I87" s="144"/>
      <c r="J87" s="135">
        <v>40583</v>
      </c>
      <c r="K87" s="136">
        <v>3909.15</v>
      </c>
      <c r="L87" s="146"/>
      <c r="M87" s="147">
        <v>185.57146562141736</v>
      </c>
      <c r="N87" s="148">
        <v>179668.42</v>
      </c>
      <c r="O87" s="89">
        <v>12</v>
      </c>
      <c r="P87" s="159"/>
      <c r="Q87" s="149">
        <v>0.01918934426314328</v>
      </c>
      <c r="R87" s="139">
        <v>391128.57</v>
      </c>
      <c r="S87" s="150">
        <v>4.472339409724801</v>
      </c>
      <c r="T87" s="89">
        <v>10465.274218756032</v>
      </c>
      <c r="U87" s="139">
        <v>596334.35</v>
      </c>
      <c r="V87" s="147">
        <v>-3601.2259721105884</v>
      </c>
      <c r="W87" s="151">
        <v>-205205.78</v>
      </c>
      <c r="X87" s="151">
        <f t="shared" si="4"/>
        <v>-25537.359999999986</v>
      </c>
      <c r="Y87" s="151"/>
      <c r="Z87" s="141">
        <v>3</v>
      </c>
      <c r="AA87" s="147">
        <f>11125.26+1557.24</f>
        <v>12682.5</v>
      </c>
      <c r="AB87" s="151">
        <f t="shared" si="5"/>
        <v>-38219.859999999986</v>
      </c>
    </row>
    <row r="88" spans="1:28" ht="12.75">
      <c r="A88" s="133">
        <v>85</v>
      </c>
      <c r="B88" s="134" t="s">
        <v>248</v>
      </c>
      <c r="C88" s="134">
        <v>138</v>
      </c>
      <c r="D88" s="134" t="s">
        <v>249</v>
      </c>
      <c r="E88" s="133"/>
      <c r="F88" s="144"/>
      <c r="G88" s="144"/>
      <c r="H88" s="144">
        <v>1</v>
      </c>
      <c r="I88" s="144"/>
      <c r="J88" s="135">
        <v>40583</v>
      </c>
      <c r="K88" s="136">
        <v>5406.4</v>
      </c>
      <c r="L88" s="152"/>
      <c r="M88" s="89">
        <v>285.2858538096863</v>
      </c>
      <c r="N88" s="92">
        <v>276210.9</v>
      </c>
      <c r="O88" s="89">
        <v>12</v>
      </c>
      <c r="P88" s="159"/>
      <c r="Q88" s="138">
        <v>0.015447612977158956</v>
      </c>
      <c r="R88" s="139">
        <v>695263.23</v>
      </c>
      <c r="S88" s="150">
        <v>3.272792743631305</v>
      </c>
      <c r="T88" s="89">
        <v>13117.35331647427</v>
      </c>
      <c r="U88" s="139">
        <v>747455.65</v>
      </c>
      <c r="V88" s="89">
        <v>-915.9425250341319</v>
      </c>
      <c r="W88" s="139">
        <v>-52192.419999999925</v>
      </c>
      <c r="X88" s="139">
        <f t="shared" si="4"/>
        <v>224018.4800000001</v>
      </c>
      <c r="Y88" s="139"/>
      <c r="Z88" s="141">
        <v>3</v>
      </c>
      <c r="AA88" s="142">
        <v>22928.82</v>
      </c>
      <c r="AB88" s="143">
        <f t="shared" si="5"/>
        <v>201089.6600000001</v>
      </c>
    </row>
    <row r="89" spans="1:28" ht="12.75">
      <c r="A89" s="133">
        <v>86</v>
      </c>
      <c r="B89" s="134" t="s">
        <v>253</v>
      </c>
      <c r="C89" s="134">
        <v>2</v>
      </c>
      <c r="D89" s="134"/>
      <c r="E89" s="133">
        <v>1</v>
      </c>
      <c r="F89" s="133"/>
      <c r="G89" s="133"/>
      <c r="H89" s="133">
        <v>1</v>
      </c>
      <c r="I89" s="133"/>
      <c r="J89" s="160">
        <v>40584</v>
      </c>
      <c r="K89" s="136">
        <v>4137</v>
      </c>
      <c r="L89" s="137"/>
      <c r="M89" s="89">
        <v>259.75204567285334</v>
      </c>
      <c r="N89" s="92">
        <v>251489.34</v>
      </c>
      <c r="O89" s="89">
        <v>12</v>
      </c>
      <c r="P89" s="159"/>
      <c r="Q89" s="138">
        <v>0.016460919291664714</v>
      </c>
      <c r="R89" s="139">
        <v>551642.78</v>
      </c>
      <c r="S89" s="150">
        <v>3.545614424882641</v>
      </c>
      <c r="T89" s="89">
        <v>11913.264467605673</v>
      </c>
      <c r="U89" s="139">
        <v>678844.02</v>
      </c>
      <c r="V89" s="89">
        <v>-2232.297779762801</v>
      </c>
      <c r="W89" s="139">
        <v>-127201.24</v>
      </c>
      <c r="X89" s="139">
        <f t="shared" si="4"/>
        <v>124288.09999999999</v>
      </c>
      <c r="Y89" s="139"/>
      <c r="Z89" s="141">
        <v>3.7</v>
      </c>
      <c r="AA89" s="142">
        <v>14869.02</v>
      </c>
      <c r="AB89" s="143">
        <f t="shared" si="5"/>
        <v>109419.07999999999</v>
      </c>
    </row>
    <row r="90" spans="1:28" ht="12.75">
      <c r="A90" s="133">
        <v>87</v>
      </c>
      <c r="B90" s="134" t="s">
        <v>253</v>
      </c>
      <c r="C90" s="134">
        <v>2</v>
      </c>
      <c r="D90" s="134" t="s">
        <v>249</v>
      </c>
      <c r="E90" s="133">
        <v>1</v>
      </c>
      <c r="F90" s="133"/>
      <c r="G90" s="133"/>
      <c r="H90" s="133">
        <v>1</v>
      </c>
      <c r="I90" s="133"/>
      <c r="J90" s="160">
        <v>40584</v>
      </c>
      <c r="K90" s="136">
        <v>4196.2</v>
      </c>
      <c r="L90" s="137"/>
      <c r="M90" s="89">
        <v>122.00145095487426</v>
      </c>
      <c r="N90" s="92">
        <v>118120.59</v>
      </c>
      <c r="O90" s="89">
        <v>12</v>
      </c>
      <c r="P90" s="159"/>
      <c r="Q90" s="138">
        <v>0.01785490492659351</v>
      </c>
      <c r="R90" s="139">
        <v>598496.37</v>
      </c>
      <c r="S90" s="150">
        <v>3.1629136911449796</v>
      </c>
      <c r="T90" s="89">
        <v>11424.444252415668</v>
      </c>
      <c r="U90" s="139">
        <v>650989.97</v>
      </c>
      <c r="V90" s="89">
        <v>-921.2279848794897</v>
      </c>
      <c r="W90" s="139">
        <v>-52493.6</v>
      </c>
      <c r="X90" s="139">
        <f t="shared" si="4"/>
        <v>65626.98999999999</v>
      </c>
      <c r="Y90" s="139"/>
      <c r="Z90" s="141">
        <v>3.7</v>
      </c>
      <c r="AA90" s="142">
        <v>18775.8</v>
      </c>
      <c r="AB90" s="143">
        <f t="shared" si="5"/>
        <v>46851.18999999999</v>
      </c>
    </row>
    <row r="91" spans="1:28" ht="12.75">
      <c r="A91" s="133">
        <v>88</v>
      </c>
      <c r="B91" s="134" t="s">
        <v>253</v>
      </c>
      <c r="C91" s="134">
        <v>6</v>
      </c>
      <c r="D91" s="134"/>
      <c r="E91" s="144"/>
      <c r="F91" s="144">
        <v>1</v>
      </c>
      <c r="G91" s="144">
        <v>1</v>
      </c>
      <c r="H91" s="144"/>
      <c r="I91" s="144"/>
      <c r="J91" s="145">
        <v>40588</v>
      </c>
      <c r="K91" s="136">
        <v>4447.8</v>
      </c>
      <c r="L91" s="152"/>
      <c r="M91" s="89">
        <v>273.6007448951136</v>
      </c>
      <c r="N91" s="92">
        <v>264897.51</v>
      </c>
      <c r="O91" s="89">
        <v>12</v>
      </c>
      <c r="P91" s="159"/>
      <c r="Q91" s="138">
        <v>0.01725253656748536</v>
      </c>
      <c r="R91" s="139">
        <v>479879.53</v>
      </c>
      <c r="S91" s="150">
        <v>4.052449938492267</v>
      </c>
      <c r="T91" s="89">
        <v>11573.797024333915</v>
      </c>
      <c r="U91" s="139">
        <v>659500.42</v>
      </c>
      <c r="V91" s="89">
        <v>-3152.228008044616</v>
      </c>
      <c r="W91" s="139">
        <v>-179620.89</v>
      </c>
      <c r="X91" s="139">
        <f t="shared" si="4"/>
        <v>85276.62</v>
      </c>
      <c r="Y91" s="139"/>
      <c r="Z91" s="141">
        <v>1.5</v>
      </c>
      <c r="AA91" s="142">
        <v>19082.46</v>
      </c>
      <c r="AB91" s="143">
        <f t="shared" si="5"/>
        <v>66194.16</v>
      </c>
    </row>
    <row r="92" spans="1:28" ht="12.75">
      <c r="A92" s="133">
        <v>89</v>
      </c>
      <c r="B92" s="134" t="s">
        <v>253</v>
      </c>
      <c r="C92" s="134">
        <v>8</v>
      </c>
      <c r="D92" s="134"/>
      <c r="E92" s="144"/>
      <c r="F92" s="144">
        <v>1</v>
      </c>
      <c r="G92" s="144">
        <v>1</v>
      </c>
      <c r="H92" s="144"/>
      <c r="I92" s="144"/>
      <c r="J92" s="135">
        <v>40582</v>
      </c>
      <c r="K92" s="136">
        <v>2519.6</v>
      </c>
      <c r="L92" s="146"/>
      <c r="M92" s="147">
        <v>46.24095280884933</v>
      </c>
      <c r="N92" s="148">
        <v>44770.03</v>
      </c>
      <c r="O92" s="89">
        <v>12</v>
      </c>
      <c r="P92" s="159"/>
      <c r="Q92" s="149">
        <v>0.019971739411985955</v>
      </c>
      <c r="R92" s="139">
        <v>249723.55</v>
      </c>
      <c r="S92" s="150">
        <v>4.012252620902069</v>
      </c>
      <c r="T92" s="89">
        <v>5825.790805549803</v>
      </c>
      <c r="U92" s="139">
        <v>331966.38</v>
      </c>
      <c r="V92" s="147">
        <v>-1443.3073282533833</v>
      </c>
      <c r="W92" s="151">
        <v>-82242.83</v>
      </c>
      <c r="X92" s="151">
        <f t="shared" si="4"/>
        <v>-37472.8</v>
      </c>
      <c r="Y92" s="151"/>
      <c r="Z92" s="141">
        <v>1.5</v>
      </c>
      <c r="AA92" s="147">
        <v>8809.92</v>
      </c>
      <c r="AB92" s="151">
        <f t="shared" si="5"/>
        <v>-46282.72</v>
      </c>
    </row>
    <row r="93" spans="1:28" ht="12.75">
      <c r="A93" s="133">
        <v>90</v>
      </c>
      <c r="B93" s="134" t="s">
        <v>253</v>
      </c>
      <c r="C93" s="134">
        <v>10</v>
      </c>
      <c r="D93" s="134"/>
      <c r="E93" s="144"/>
      <c r="F93" s="144">
        <v>1</v>
      </c>
      <c r="G93" s="144">
        <v>1</v>
      </c>
      <c r="H93" s="144"/>
      <c r="I93" s="144"/>
      <c r="J93" s="145">
        <v>40588</v>
      </c>
      <c r="K93" s="136">
        <v>4521.9</v>
      </c>
      <c r="L93" s="152"/>
      <c r="M93" s="89">
        <v>235.49619248288025</v>
      </c>
      <c r="N93" s="92">
        <v>228005.07</v>
      </c>
      <c r="O93" s="89">
        <v>12</v>
      </c>
      <c r="P93" s="159"/>
      <c r="Q93" s="138">
        <v>0.016601610537515025</v>
      </c>
      <c r="R93" s="139">
        <v>445528.65</v>
      </c>
      <c r="S93" s="150">
        <v>3.5274522314278265</v>
      </c>
      <c r="T93" s="89">
        <v>9481.791598077998</v>
      </c>
      <c r="U93" s="139">
        <v>540293.35</v>
      </c>
      <c r="V93" s="89">
        <v>-1663.0578531541432</v>
      </c>
      <c r="W93" s="139">
        <v>-94764.70000000007</v>
      </c>
      <c r="X93" s="139">
        <f t="shared" si="4"/>
        <v>133240.36999999994</v>
      </c>
      <c r="Y93" s="139"/>
      <c r="Z93" s="141">
        <v>1.5</v>
      </c>
      <c r="AA93" s="142">
        <v>15053.7</v>
      </c>
      <c r="AB93" s="143">
        <f t="shared" si="5"/>
        <v>118186.66999999994</v>
      </c>
    </row>
    <row r="94" spans="1:28" ht="12.75">
      <c r="A94" s="133">
        <v>91</v>
      </c>
      <c r="B94" s="134" t="s">
        <v>253</v>
      </c>
      <c r="C94" s="134">
        <v>12</v>
      </c>
      <c r="D94" s="134"/>
      <c r="E94" s="133"/>
      <c r="F94" s="133">
        <v>1</v>
      </c>
      <c r="G94" s="133">
        <v>1</v>
      </c>
      <c r="H94" s="133"/>
      <c r="I94" s="133"/>
      <c r="J94" s="135">
        <v>40582</v>
      </c>
      <c r="K94" s="136">
        <v>4510.67</v>
      </c>
      <c r="L94" s="153"/>
      <c r="M94" s="147">
        <v>32.09449643148571</v>
      </c>
      <c r="N94" s="148">
        <v>31073.56999999995</v>
      </c>
      <c r="O94" s="89">
        <v>12</v>
      </c>
      <c r="P94" s="159"/>
      <c r="Q94" s="149">
        <v>0.020400278252715023</v>
      </c>
      <c r="R94" s="139">
        <v>371757.63</v>
      </c>
      <c r="S94" s="150">
        <v>3.1861665414382436</v>
      </c>
      <c r="T94" s="89">
        <v>8296.777673905186</v>
      </c>
      <c r="U94" s="139">
        <v>472768.64</v>
      </c>
      <c r="V94" s="147">
        <v>-1772.6766388451133</v>
      </c>
      <c r="W94" s="151">
        <v>-101011.01</v>
      </c>
      <c r="X94" s="151">
        <f t="shared" si="4"/>
        <v>-69937.44000000005</v>
      </c>
      <c r="Y94" s="151"/>
      <c r="Z94" s="141">
        <v>1.5</v>
      </c>
      <c r="AA94" s="147">
        <v>16184.58</v>
      </c>
      <c r="AB94" s="151">
        <f t="shared" si="5"/>
        <v>-86122.02000000005</v>
      </c>
    </row>
    <row r="95" spans="1:28" ht="12.75">
      <c r="A95" s="133">
        <v>92</v>
      </c>
      <c r="B95" s="134" t="s">
        <v>253</v>
      </c>
      <c r="C95" s="134">
        <v>14</v>
      </c>
      <c r="D95" s="134"/>
      <c r="E95" s="133"/>
      <c r="F95" s="133">
        <v>1</v>
      </c>
      <c r="G95" s="133">
        <v>1</v>
      </c>
      <c r="H95" s="133"/>
      <c r="I95" s="133"/>
      <c r="J95" s="145">
        <v>40588</v>
      </c>
      <c r="K95" s="136">
        <v>3123.1</v>
      </c>
      <c r="L95" s="137"/>
      <c r="M95" s="89">
        <v>48.100897034672926</v>
      </c>
      <c r="N95" s="92">
        <v>46570.81999999995</v>
      </c>
      <c r="O95" s="89">
        <v>12</v>
      </c>
      <c r="P95" s="159"/>
      <c r="Q95" s="149">
        <v>0.018902086636348604</v>
      </c>
      <c r="R95" s="139">
        <v>323493.43</v>
      </c>
      <c r="S95" s="150">
        <v>3.2027922816322882</v>
      </c>
      <c r="T95" s="89">
        <v>5995.627151215644</v>
      </c>
      <c r="U95" s="139">
        <v>341644.03</v>
      </c>
      <c r="V95" s="89">
        <v>-318.53097030300887</v>
      </c>
      <c r="W95" s="139">
        <v>-18150.600000000093</v>
      </c>
      <c r="X95" s="139">
        <f t="shared" si="4"/>
        <v>28420.219999999856</v>
      </c>
      <c r="Y95" s="139"/>
      <c r="Z95" s="141">
        <v>1.5</v>
      </c>
      <c r="AA95" s="142">
        <v>11542.5</v>
      </c>
      <c r="AB95" s="143">
        <f t="shared" si="5"/>
        <v>16877.719999999856</v>
      </c>
    </row>
    <row r="96" spans="1:28" ht="12.75">
      <c r="A96" s="133">
        <v>93</v>
      </c>
      <c r="B96" s="134" t="s">
        <v>253</v>
      </c>
      <c r="C96" s="134">
        <v>17</v>
      </c>
      <c r="D96" s="134"/>
      <c r="E96" s="144"/>
      <c r="F96" s="144"/>
      <c r="G96" s="144">
        <v>1</v>
      </c>
      <c r="H96" s="144"/>
      <c r="I96" s="144"/>
      <c r="J96" s="135">
        <v>40590</v>
      </c>
      <c r="K96" s="136">
        <v>2848.7</v>
      </c>
      <c r="L96" s="152"/>
      <c r="M96" s="89">
        <v>21.659246738759975</v>
      </c>
      <c r="N96" s="92">
        <v>20970.27</v>
      </c>
      <c r="O96" s="89">
        <v>12</v>
      </c>
      <c r="P96" s="159"/>
      <c r="Q96" s="138">
        <v>0.01790982245406583</v>
      </c>
      <c r="R96" s="139">
        <v>463048.07</v>
      </c>
      <c r="S96" s="150">
        <v>2.657027540503946</v>
      </c>
      <c r="T96" s="89">
        <v>8098.619943456027</v>
      </c>
      <c r="U96" s="139">
        <v>461477.18</v>
      </c>
      <c r="V96" s="89">
        <v>27.568059113196796</v>
      </c>
      <c r="W96" s="139">
        <v>1570.890000000014</v>
      </c>
      <c r="X96" s="139">
        <f t="shared" si="4"/>
        <v>22541.160000000014</v>
      </c>
      <c r="Y96" s="139"/>
      <c r="Z96" s="141">
        <v>3.7</v>
      </c>
      <c r="AA96" s="142">
        <v>10682.94</v>
      </c>
      <c r="AB96" s="143">
        <f t="shared" si="5"/>
        <v>11858.220000000014</v>
      </c>
    </row>
    <row r="97" spans="1:28" ht="12.75">
      <c r="A97" s="133">
        <v>94</v>
      </c>
      <c r="B97" s="134" t="s">
        <v>253</v>
      </c>
      <c r="C97" s="134">
        <v>34</v>
      </c>
      <c r="D97" s="134" t="s">
        <v>249</v>
      </c>
      <c r="E97" s="133"/>
      <c r="F97" s="144"/>
      <c r="G97" s="144">
        <v>1</v>
      </c>
      <c r="H97" s="144"/>
      <c r="I97" s="144"/>
      <c r="J97" s="135">
        <v>40582</v>
      </c>
      <c r="K97" s="136">
        <v>1964.5</v>
      </c>
      <c r="L97" s="146"/>
      <c r="M97" s="147">
        <v>54.74626653859258</v>
      </c>
      <c r="N97" s="148">
        <v>53004.79</v>
      </c>
      <c r="O97" s="89">
        <v>12</v>
      </c>
      <c r="P97" s="159"/>
      <c r="Q97" s="149">
        <v>0.019626002750268778</v>
      </c>
      <c r="R97" s="139">
        <v>240097.06</v>
      </c>
      <c r="S97" s="150">
        <v>4.3079516484864175</v>
      </c>
      <c r="T97" s="89">
        <v>5583.105336438397</v>
      </c>
      <c r="U97" s="139">
        <v>318137.62</v>
      </c>
      <c r="V97" s="147">
        <v>-1369.560404863273</v>
      </c>
      <c r="W97" s="151">
        <v>-78040.56</v>
      </c>
      <c r="X97" s="151">
        <f t="shared" si="4"/>
        <v>-25035.769999999997</v>
      </c>
      <c r="Y97" s="151"/>
      <c r="Z97" s="141">
        <v>3</v>
      </c>
      <c r="AA97" s="147">
        <v>4842.72</v>
      </c>
      <c r="AB97" s="151">
        <f t="shared" si="5"/>
        <v>-29878.489999999998</v>
      </c>
    </row>
    <row r="98" spans="1:28" ht="12.75">
      <c r="A98" s="133">
        <v>95</v>
      </c>
      <c r="B98" s="134" t="s">
        <v>253</v>
      </c>
      <c r="C98" s="134">
        <v>36</v>
      </c>
      <c r="D98" s="134"/>
      <c r="E98" s="133"/>
      <c r="F98" s="133">
        <v>1</v>
      </c>
      <c r="G98" s="133">
        <v>1</v>
      </c>
      <c r="H98" s="133"/>
      <c r="I98" s="133"/>
      <c r="J98" s="135">
        <v>40582</v>
      </c>
      <c r="K98" s="136">
        <v>4498.3</v>
      </c>
      <c r="L98" s="153"/>
      <c r="M98" s="147">
        <v>-6.581265144238046</v>
      </c>
      <c r="N98" s="148">
        <v>-6371.929999999935</v>
      </c>
      <c r="O98" s="89">
        <v>12</v>
      </c>
      <c r="P98" s="159"/>
      <c r="Q98" s="149">
        <v>0.019078071481488445</v>
      </c>
      <c r="R98" s="139">
        <v>493030.26</v>
      </c>
      <c r="S98" s="150">
        <v>3.278946787004733</v>
      </c>
      <c r="T98" s="89">
        <v>8931.851047800892</v>
      </c>
      <c r="U98" s="139">
        <v>508956.52</v>
      </c>
      <c r="V98" s="147">
        <v>-279.4953998968085</v>
      </c>
      <c r="W98" s="151">
        <v>-15926.259999999835</v>
      </c>
      <c r="X98" s="151">
        <f t="shared" si="4"/>
        <v>-22298.18999999977</v>
      </c>
      <c r="Y98" s="151"/>
      <c r="Z98" s="141">
        <v>1.5</v>
      </c>
      <c r="AA98" s="147">
        <v>19377.72</v>
      </c>
      <c r="AB98" s="151">
        <f t="shared" si="5"/>
        <v>-41675.90999999977</v>
      </c>
    </row>
    <row r="99" spans="1:28" ht="12.75">
      <c r="A99" s="133">
        <v>96</v>
      </c>
      <c r="B99" s="134" t="s">
        <v>253</v>
      </c>
      <c r="C99" s="134">
        <v>38</v>
      </c>
      <c r="D99" s="134"/>
      <c r="E99" s="133"/>
      <c r="F99" s="133">
        <v>1</v>
      </c>
      <c r="G99" s="133">
        <v>1</v>
      </c>
      <c r="H99" s="133"/>
      <c r="I99" s="133"/>
      <c r="J99" s="135">
        <v>40582</v>
      </c>
      <c r="K99" s="136">
        <v>4453.5</v>
      </c>
      <c r="L99" s="153"/>
      <c r="M99" s="147">
        <v>-9.346150032534979</v>
      </c>
      <c r="N99" s="148">
        <v>-9048.849999999977</v>
      </c>
      <c r="O99" s="89">
        <v>12</v>
      </c>
      <c r="P99" s="159"/>
      <c r="Q99" s="149">
        <v>0.019455107377952696</v>
      </c>
      <c r="R99" s="139">
        <v>426622.46</v>
      </c>
      <c r="S99" s="150">
        <v>3.1335875357753937</v>
      </c>
      <c r="T99" s="89">
        <v>8272.67109444704</v>
      </c>
      <c r="U99" s="139">
        <v>471395</v>
      </c>
      <c r="V99" s="147">
        <v>-785.7285053578153</v>
      </c>
      <c r="W99" s="151">
        <v>-44772.54</v>
      </c>
      <c r="X99" s="151">
        <f t="shared" si="4"/>
        <v>-53821.38999999998</v>
      </c>
      <c r="Y99" s="151"/>
      <c r="Z99" s="141">
        <v>1.5</v>
      </c>
      <c r="AA99" s="147">
        <v>16967.76</v>
      </c>
      <c r="AB99" s="151">
        <f t="shared" si="5"/>
        <v>-70789.14999999998</v>
      </c>
    </row>
    <row r="100" spans="1:28" ht="12.75">
      <c r="A100" s="133">
        <v>97</v>
      </c>
      <c r="B100" s="134" t="s">
        <v>253</v>
      </c>
      <c r="C100" s="134">
        <v>42</v>
      </c>
      <c r="D100" s="134"/>
      <c r="E100" s="144"/>
      <c r="F100" s="144">
        <v>1</v>
      </c>
      <c r="G100" s="144">
        <v>1</v>
      </c>
      <c r="H100" s="144"/>
      <c r="I100" s="144"/>
      <c r="J100" s="145">
        <v>40588</v>
      </c>
      <c r="K100" s="136">
        <v>5464.8</v>
      </c>
      <c r="L100" s="152"/>
      <c r="M100" s="89">
        <v>153.66753818981852</v>
      </c>
      <c r="N100" s="92">
        <v>148779.36</v>
      </c>
      <c r="O100" s="89">
        <v>12</v>
      </c>
      <c r="P100" s="159"/>
      <c r="Q100" s="138">
        <v>0.01766852748254857</v>
      </c>
      <c r="R100" s="139">
        <v>445717.35</v>
      </c>
      <c r="S100" s="150">
        <v>3.248094189811517</v>
      </c>
      <c r="T100" s="89">
        <v>9315.53413637943</v>
      </c>
      <c r="U100" s="139">
        <v>530819.63</v>
      </c>
      <c r="V100" s="89">
        <v>-1493.4888310033657</v>
      </c>
      <c r="W100" s="139">
        <v>-85102.28</v>
      </c>
      <c r="X100" s="139">
        <f aca="true" t="shared" si="6" ref="X100:X131">N100+W100</f>
        <v>63677.07999999999</v>
      </c>
      <c r="Y100" s="139"/>
      <c r="Z100" s="141">
        <v>1.5</v>
      </c>
      <c r="AA100" s="142">
        <v>19841.7</v>
      </c>
      <c r="AB100" s="143">
        <f aca="true" t="shared" si="7" ref="AB100:AB131">X100-AA100</f>
        <v>43835.37999999999</v>
      </c>
    </row>
    <row r="101" spans="1:28" ht="12.75">
      <c r="A101" s="133">
        <v>98</v>
      </c>
      <c r="B101" s="134" t="s">
        <v>253</v>
      </c>
      <c r="C101" s="134">
        <v>44</v>
      </c>
      <c r="D101" s="134"/>
      <c r="E101" s="144"/>
      <c r="F101" s="144"/>
      <c r="G101" s="144">
        <v>1</v>
      </c>
      <c r="H101" s="144"/>
      <c r="I101" s="144"/>
      <c r="J101" s="135">
        <v>40582</v>
      </c>
      <c r="K101" s="136">
        <v>4473.03</v>
      </c>
      <c r="L101" s="146"/>
      <c r="M101" s="147">
        <v>97.76066495212706</v>
      </c>
      <c r="N101" s="148">
        <v>94650.8899999999</v>
      </c>
      <c r="O101" s="89">
        <v>12</v>
      </c>
      <c r="P101" s="159"/>
      <c r="Q101" s="149">
        <v>0.019282218434994725</v>
      </c>
      <c r="R101" s="139">
        <v>501182.3</v>
      </c>
      <c r="S101" s="150">
        <v>3.560443702772634</v>
      </c>
      <c r="T101" s="89">
        <v>10894.95773048426</v>
      </c>
      <c r="U101" s="139">
        <v>620818.66</v>
      </c>
      <c r="V101" s="147">
        <v>-2099.53916117665</v>
      </c>
      <c r="W101" s="151">
        <v>-119636.36</v>
      </c>
      <c r="X101" s="151">
        <f t="shared" si="6"/>
        <v>-24985.470000000103</v>
      </c>
      <c r="Y101" s="151"/>
      <c r="Z101" s="141">
        <v>3.7</v>
      </c>
      <c r="AA101" s="147">
        <v>17295.02</v>
      </c>
      <c r="AB101" s="151">
        <f t="shared" si="7"/>
        <v>-42280.49000000011</v>
      </c>
    </row>
    <row r="102" spans="1:28" ht="12.75">
      <c r="A102" s="133">
        <v>99</v>
      </c>
      <c r="B102" s="164" t="s">
        <v>253</v>
      </c>
      <c r="C102" s="134">
        <v>45</v>
      </c>
      <c r="D102" s="164"/>
      <c r="E102" s="165"/>
      <c r="F102" s="165"/>
      <c r="G102" s="165"/>
      <c r="H102" s="165"/>
      <c r="I102" s="144">
        <v>1</v>
      </c>
      <c r="J102" s="135">
        <v>40590</v>
      </c>
      <c r="K102" s="136">
        <v>6920.6</v>
      </c>
      <c r="L102" s="146"/>
      <c r="M102" s="147">
        <v>-123.07333981955853</v>
      </c>
      <c r="N102" s="148">
        <v>-82273.74</v>
      </c>
      <c r="O102" s="162">
        <v>1.5</v>
      </c>
      <c r="P102" s="163">
        <v>40497</v>
      </c>
      <c r="Q102" s="138">
        <v>0.017121949843942604</v>
      </c>
      <c r="R102" s="139">
        <v>17604.45</v>
      </c>
      <c r="S102" s="150">
        <v>0</v>
      </c>
      <c r="T102" s="89">
        <v>0</v>
      </c>
      <c r="U102" s="139">
        <v>0</v>
      </c>
      <c r="V102" s="147">
        <v>308.9464780229616</v>
      </c>
      <c r="W102" s="151">
        <v>17604.45</v>
      </c>
      <c r="X102" s="151">
        <f t="shared" si="6"/>
        <v>-64669.29000000001</v>
      </c>
      <c r="Y102" s="151"/>
      <c r="Z102" s="141"/>
      <c r="AA102" s="147">
        <v>0</v>
      </c>
      <c r="AB102" s="151">
        <f t="shared" si="7"/>
        <v>-64669.29000000001</v>
      </c>
    </row>
    <row r="103" spans="1:28" ht="12.75">
      <c r="A103" s="133">
        <v>100</v>
      </c>
      <c r="B103" s="134" t="s">
        <v>253</v>
      </c>
      <c r="C103" s="134">
        <v>46</v>
      </c>
      <c r="D103" s="134"/>
      <c r="E103" s="144"/>
      <c r="F103" s="144"/>
      <c r="G103" s="144">
        <v>1</v>
      </c>
      <c r="H103" s="144"/>
      <c r="I103" s="144"/>
      <c r="J103" s="135">
        <v>40582</v>
      </c>
      <c r="K103" s="136">
        <v>3295.1</v>
      </c>
      <c r="L103" s="146"/>
      <c r="M103" s="147">
        <v>169.11277955588503</v>
      </c>
      <c r="N103" s="148">
        <v>112147.86</v>
      </c>
      <c r="O103" s="89">
        <v>12</v>
      </c>
      <c r="P103" s="159"/>
      <c r="Q103" s="149">
        <v>0.019961874993171126</v>
      </c>
      <c r="R103" s="139">
        <v>356040.33</v>
      </c>
      <c r="S103" s="150">
        <v>3.61818897620423</v>
      </c>
      <c r="T103" s="89">
        <v>8553.398739746799</v>
      </c>
      <c r="U103" s="139">
        <v>487391.48</v>
      </c>
      <c r="V103" s="147">
        <v>-2305.12594578658</v>
      </c>
      <c r="W103" s="151">
        <v>-131351.15</v>
      </c>
      <c r="X103" s="151">
        <f t="shared" si="6"/>
        <v>-19203.289999999994</v>
      </c>
      <c r="Y103" s="151"/>
      <c r="Z103" s="141">
        <v>4.2</v>
      </c>
      <c r="AA103" s="147">
        <v>11415.96</v>
      </c>
      <c r="AB103" s="151">
        <f t="shared" si="7"/>
        <v>-30619.249999999993</v>
      </c>
    </row>
    <row r="104" spans="1:28" ht="12.75">
      <c r="A104" s="133">
        <v>101</v>
      </c>
      <c r="B104" s="164" t="s">
        <v>253</v>
      </c>
      <c r="C104" s="134">
        <v>47</v>
      </c>
      <c r="D104" s="164"/>
      <c r="E104" s="165"/>
      <c r="F104" s="165"/>
      <c r="G104" s="165"/>
      <c r="H104" s="165"/>
      <c r="I104" s="144">
        <v>1</v>
      </c>
      <c r="J104" s="135">
        <v>40590</v>
      </c>
      <c r="K104" s="136">
        <v>6910.1</v>
      </c>
      <c r="L104" s="152"/>
      <c r="M104" s="89">
        <v>-107.070957747389</v>
      </c>
      <c r="N104" s="92">
        <v>-71576.25</v>
      </c>
      <c r="O104" s="162">
        <v>12</v>
      </c>
      <c r="P104" s="163">
        <v>40179</v>
      </c>
      <c r="Q104" s="138">
        <v>0.013327182555355843</v>
      </c>
      <c r="R104" s="139">
        <v>158004.64</v>
      </c>
      <c r="S104" s="150">
        <v>0</v>
      </c>
      <c r="T104" s="89">
        <v>0</v>
      </c>
      <c r="U104" s="139">
        <v>0</v>
      </c>
      <c r="V104" s="89">
        <v>2772.8771440906107</v>
      </c>
      <c r="W104" s="139">
        <v>158004.64</v>
      </c>
      <c r="X104" s="139">
        <f t="shared" si="6"/>
        <v>86428.39000000001</v>
      </c>
      <c r="Y104" s="139"/>
      <c r="Z104" s="141"/>
      <c r="AA104" s="142">
        <v>7467</v>
      </c>
      <c r="AB104" s="143">
        <f t="shared" si="7"/>
        <v>78961.39000000001</v>
      </c>
    </row>
    <row r="105" spans="1:28" ht="12.75">
      <c r="A105" s="133">
        <v>102</v>
      </c>
      <c r="B105" s="134" t="s">
        <v>253</v>
      </c>
      <c r="C105" s="134">
        <v>48</v>
      </c>
      <c r="D105" s="134"/>
      <c r="E105" s="144"/>
      <c r="F105" s="144"/>
      <c r="G105" s="144">
        <v>1</v>
      </c>
      <c r="H105" s="144"/>
      <c r="I105" s="144"/>
      <c r="J105" s="135">
        <v>40590</v>
      </c>
      <c r="K105" s="136">
        <v>3518.1</v>
      </c>
      <c r="L105" s="152"/>
      <c r="M105" s="89">
        <v>195.18978031171582</v>
      </c>
      <c r="N105" s="92">
        <v>188980.79</v>
      </c>
      <c r="O105" s="89">
        <v>12</v>
      </c>
      <c r="P105" s="159"/>
      <c r="Q105" s="138">
        <v>0.01400944346665526</v>
      </c>
      <c r="R105" s="139">
        <v>457438.09</v>
      </c>
      <c r="S105" s="150">
        <v>3.0780746725044406</v>
      </c>
      <c r="T105" s="89">
        <v>7904.495758991404</v>
      </c>
      <c r="U105" s="139">
        <v>450415.56</v>
      </c>
      <c r="V105" s="89">
        <v>123.24079733671351</v>
      </c>
      <c r="W105" s="139">
        <v>7022.530000000028</v>
      </c>
      <c r="X105" s="139">
        <f t="shared" si="6"/>
        <v>196003.32000000004</v>
      </c>
      <c r="Y105" s="139"/>
      <c r="Z105" s="141">
        <v>3.7</v>
      </c>
      <c r="AA105" s="142">
        <v>14275.08</v>
      </c>
      <c r="AB105" s="143">
        <f t="shared" si="7"/>
        <v>181728.24000000005</v>
      </c>
    </row>
    <row r="106" spans="1:28" ht="12.75">
      <c r="A106" s="133">
        <v>103</v>
      </c>
      <c r="B106" s="134" t="s">
        <v>253</v>
      </c>
      <c r="C106" s="134">
        <v>48</v>
      </c>
      <c r="D106" s="134" t="s">
        <v>249</v>
      </c>
      <c r="E106" s="133"/>
      <c r="F106" s="144"/>
      <c r="G106" s="144">
        <v>1</v>
      </c>
      <c r="H106" s="144"/>
      <c r="I106" s="144"/>
      <c r="J106" s="135">
        <v>40590</v>
      </c>
      <c r="K106" s="136">
        <v>4570</v>
      </c>
      <c r="L106" s="152"/>
      <c r="M106" s="89">
        <v>40.835265082266915</v>
      </c>
      <c r="N106" s="92">
        <v>39536.29</v>
      </c>
      <c r="O106" s="89">
        <v>12</v>
      </c>
      <c r="P106" s="159"/>
      <c r="Q106" s="138">
        <v>0.01770276481002182</v>
      </c>
      <c r="R106" s="139">
        <v>571448.43</v>
      </c>
      <c r="S106" s="150">
        <v>2.8195064882743033</v>
      </c>
      <c r="T106" s="89">
        <v>9710.3803456167</v>
      </c>
      <c r="U106" s="139">
        <v>553318.83</v>
      </c>
      <c r="V106" s="89">
        <v>318.1624273896068</v>
      </c>
      <c r="W106" s="139">
        <v>18129.6</v>
      </c>
      <c r="X106" s="139">
        <f t="shared" si="6"/>
        <v>57665.89</v>
      </c>
      <c r="Y106" s="139"/>
      <c r="Z106" s="141">
        <v>3</v>
      </c>
      <c r="AA106" s="142">
        <v>16158.36</v>
      </c>
      <c r="AB106" s="143">
        <f t="shared" si="7"/>
        <v>41507.53</v>
      </c>
    </row>
    <row r="107" spans="1:28" ht="12.75">
      <c r="A107" s="133">
        <v>104</v>
      </c>
      <c r="B107" s="134" t="s">
        <v>253</v>
      </c>
      <c r="C107" s="134">
        <v>58</v>
      </c>
      <c r="D107" s="134"/>
      <c r="E107" s="144"/>
      <c r="F107" s="144"/>
      <c r="G107" s="144">
        <v>1</v>
      </c>
      <c r="H107" s="144"/>
      <c r="I107" s="144"/>
      <c r="J107" s="135">
        <v>40590</v>
      </c>
      <c r="K107" s="136">
        <v>3288.1</v>
      </c>
      <c r="L107" s="152"/>
      <c r="M107" s="89">
        <v>182.73220173726247</v>
      </c>
      <c r="N107" s="92">
        <v>176919.5</v>
      </c>
      <c r="O107" s="89">
        <v>12</v>
      </c>
      <c r="P107" s="159"/>
      <c r="Q107" s="138">
        <v>0.013968722619939923</v>
      </c>
      <c r="R107" s="139">
        <v>409713.98</v>
      </c>
      <c r="S107" s="150">
        <v>2.2745766134426644</v>
      </c>
      <c r="T107" s="89">
        <v>5431.688952901082</v>
      </c>
      <c r="U107" s="139">
        <v>309509.59</v>
      </c>
      <c r="V107" s="89">
        <v>1758.5209723036305</v>
      </c>
      <c r="W107" s="139">
        <v>100204.39</v>
      </c>
      <c r="X107" s="139">
        <f t="shared" si="6"/>
        <v>277123.89</v>
      </c>
      <c r="Y107" s="139"/>
      <c r="Z107" s="141">
        <v>3.7</v>
      </c>
      <c r="AA107" s="142">
        <v>12932.16</v>
      </c>
      <c r="AB107" s="143">
        <f t="shared" si="7"/>
        <v>264191.73000000004</v>
      </c>
    </row>
    <row r="108" spans="1:28" ht="12.75">
      <c r="A108" s="133">
        <v>105</v>
      </c>
      <c r="B108" s="134" t="s">
        <v>253</v>
      </c>
      <c r="C108" s="134">
        <v>62</v>
      </c>
      <c r="D108" s="134"/>
      <c r="E108" s="144"/>
      <c r="F108" s="144"/>
      <c r="G108" s="144">
        <v>1</v>
      </c>
      <c r="H108" s="144"/>
      <c r="I108" s="144"/>
      <c r="J108" s="135">
        <v>40590</v>
      </c>
      <c r="K108" s="136">
        <v>4485.2</v>
      </c>
      <c r="L108" s="152"/>
      <c r="M108" s="89">
        <v>301.19394974126976</v>
      </c>
      <c r="N108" s="92">
        <v>291612.97</v>
      </c>
      <c r="O108" s="89">
        <v>12</v>
      </c>
      <c r="P108" s="159"/>
      <c r="Q108" s="138">
        <v>0.012955230683671723</v>
      </c>
      <c r="R108" s="139">
        <v>500119.21</v>
      </c>
      <c r="S108" s="150">
        <v>2.479700360266301</v>
      </c>
      <c r="T108" s="89">
        <v>7558.126698091685</v>
      </c>
      <c r="U108" s="139">
        <v>430678.69</v>
      </c>
      <c r="V108" s="89">
        <v>1218.6353433879367</v>
      </c>
      <c r="W108" s="139">
        <v>69440.52</v>
      </c>
      <c r="X108" s="139">
        <f t="shared" si="6"/>
        <v>361053.49</v>
      </c>
      <c r="Y108" s="139"/>
      <c r="Z108" s="141">
        <v>4.2</v>
      </c>
      <c r="AA108" s="142">
        <v>17020.2</v>
      </c>
      <c r="AB108" s="143">
        <f t="shared" si="7"/>
        <v>344033.29</v>
      </c>
    </row>
    <row r="109" spans="1:28" ht="12.75">
      <c r="A109" s="133">
        <v>106</v>
      </c>
      <c r="B109" s="134" t="s">
        <v>253</v>
      </c>
      <c r="C109" s="134">
        <v>64</v>
      </c>
      <c r="D109" s="134"/>
      <c r="E109" s="144"/>
      <c r="F109" s="144"/>
      <c r="G109" s="144">
        <v>1</v>
      </c>
      <c r="H109" s="144"/>
      <c r="I109" s="144"/>
      <c r="J109" s="135">
        <v>40590</v>
      </c>
      <c r="K109" s="136">
        <v>4492.3</v>
      </c>
      <c r="L109" s="152"/>
      <c r="M109" s="89">
        <v>223.21083816193084</v>
      </c>
      <c r="N109" s="92">
        <v>216110.5</v>
      </c>
      <c r="O109" s="89">
        <v>12</v>
      </c>
      <c r="P109" s="159"/>
      <c r="Q109" s="138">
        <v>0.014497937865001323</v>
      </c>
      <c r="R109" s="139">
        <v>483136.72</v>
      </c>
      <c r="S109" s="150">
        <v>2.916432881283825</v>
      </c>
      <c r="T109" s="89">
        <v>8574.312670974445</v>
      </c>
      <c r="U109" s="139">
        <v>488583.2</v>
      </c>
      <c r="V109" s="89">
        <v>-95.58212003046538</v>
      </c>
      <c r="W109" s="139">
        <v>-5446.480000000098</v>
      </c>
      <c r="X109" s="139">
        <f t="shared" si="6"/>
        <v>210664.0199999999</v>
      </c>
      <c r="Y109" s="139"/>
      <c r="Z109" s="141">
        <v>4.8</v>
      </c>
      <c r="AA109" s="142">
        <v>17158.14</v>
      </c>
      <c r="AB109" s="143">
        <f t="shared" si="7"/>
        <v>193505.8799999999</v>
      </c>
    </row>
    <row r="110" spans="1:28" ht="12.75">
      <c r="A110" s="133">
        <v>107</v>
      </c>
      <c r="B110" s="134" t="s">
        <v>253</v>
      </c>
      <c r="C110" s="134">
        <v>66</v>
      </c>
      <c r="D110" s="134"/>
      <c r="E110" s="144"/>
      <c r="F110" s="144"/>
      <c r="G110" s="144">
        <v>1</v>
      </c>
      <c r="H110" s="144"/>
      <c r="I110" s="144"/>
      <c r="J110" s="135">
        <v>40582</v>
      </c>
      <c r="K110" s="136">
        <v>4534.3</v>
      </c>
      <c r="L110" s="146"/>
      <c r="M110" s="147">
        <v>-109.46995414123273</v>
      </c>
      <c r="N110" s="148">
        <v>-105987.71</v>
      </c>
      <c r="O110" s="89">
        <v>12</v>
      </c>
      <c r="P110" s="159"/>
      <c r="Q110" s="149">
        <v>0.02523389791817314</v>
      </c>
      <c r="R110" s="139">
        <v>479340.76</v>
      </c>
      <c r="S110" s="150">
        <v>3.9115081439067563</v>
      </c>
      <c r="T110" s="89">
        <v>11546.772040812744</v>
      </c>
      <c r="U110" s="139">
        <v>657960.47</v>
      </c>
      <c r="V110" s="147">
        <v>-3134.6580824187185</v>
      </c>
      <c r="W110" s="151">
        <v>-178619.71</v>
      </c>
      <c r="X110" s="151">
        <f t="shared" si="6"/>
        <v>-284607.42</v>
      </c>
      <c r="Y110" s="151"/>
      <c r="Z110" s="141">
        <v>3</v>
      </c>
      <c r="AA110" s="147">
        <v>15773.04</v>
      </c>
      <c r="AB110" s="151">
        <f t="shared" si="7"/>
        <v>-300380.45999999996</v>
      </c>
    </row>
    <row r="111" spans="1:28" ht="12.75">
      <c r="A111" s="133">
        <v>108</v>
      </c>
      <c r="B111" s="134" t="s">
        <v>253</v>
      </c>
      <c r="C111" s="134">
        <v>70</v>
      </c>
      <c r="D111" s="134"/>
      <c r="E111" s="133">
        <v>1</v>
      </c>
      <c r="F111" s="133"/>
      <c r="G111" s="133">
        <v>1</v>
      </c>
      <c r="H111" s="133"/>
      <c r="I111" s="133"/>
      <c r="J111" s="160">
        <v>40584</v>
      </c>
      <c r="K111" s="136">
        <v>4444.7</v>
      </c>
      <c r="L111" s="137"/>
      <c r="M111" s="89">
        <v>211.47909986676154</v>
      </c>
      <c r="N111" s="92">
        <v>204751.95</v>
      </c>
      <c r="O111" s="89">
        <v>12</v>
      </c>
      <c r="P111" s="159"/>
      <c r="Q111" s="138">
        <v>0.01500378594531592</v>
      </c>
      <c r="R111" s="139">
        <v>494739.81</v>
      </c>
      <c r="S111" s="150">
        <v>3.0045601363159915</v>
      </c>
      <c r="T111" s="89">
        <v>8689.187914225848</v>
      </c>
      <c r="U111" s="139">
        <v>495129.04</v>
      </c>
      <c r="V111" s="89">
        <v>-6.830792177206604</v>
      </c>
      <c r="W111" s="139">
        <v>-389.22999999992317</v>
      </c>
      <c r="X111" s="139">
        <f t="shared" si="6"/>
        <v>204362.7200000001</v>
      </c>
      <c r="Y111" s="139"/>
      <c r="Z111" s="141">
        <v>3</v>
      </c>
      <c r="AA111" s="142">
        <v>20005.86</v>
      </c>
      <c r="AB111" s="143">
        <f t="shared" si="7"/>
        <v>184356.8600000001</v>
      </c>
    </row>
    <row r="112" spans="1:28" ht="12.75">
      <c r="A112" s="133">
        <v>109</v>
      </c>
      <c r="B112" s="134" t="s">
        <v>253</v>
      </c>
      <c r="C112" s="134">
        <v>72</v>
      </c>
      <c r="D112" s="134"/>
      <c r="E112" s="144">
        <v>1</v>
      </c>
      <c r="F112" s="144"/>
      <c r="G112" s="144">
        <v>1</v>
      </c>
      <c r="H112" s="144"/>
      <c r="I112" s="144"/>
      <c r="J112" s="160">
        <v>40584</v>
      </c>
      <c r="K112" s="136">
        <v>3536.5</v>
      </c>
      <c r="L112" s="152"/>
      <c r="M112" s="89">
        <v>201.27168468998877</v>
      </c>
      <c r="N112" s="92">
        <v>194869.23</v>
      </c>
      <c r="O112" s="89">
        <v>12</v>
      </c>
      <c r="P112" s="159"/>
      <c r="Q112" s="138">
        <v>0.013767061163438765</v>
      </c>
      <c r="R112" s="139">
        <v>392534.1</v>
      </c>
      <c r="S112" s="150">
        <v>2.5434939928415217</v>
      </c>
      <c r="T112" s="89">
        <v>6440.126789874733</v>
      </c>
      <c r="U112" s="139">
        <v>366972.59</v>
      </c>
      <c r="V112" s="89">
        <v>448.58758057779505</v>
      </c>
      <c r="W112" s="139">
        <v>25561.51</v>
      </c>
      <c r="X112" s="139">
        <f t="shared" si="6"/>
        <v>220430.74000000002</v>
      </c>
      <c r="Y112" s="139"/>
      <c r="Z112" s="141">
        <v>3</v>
      </c>
      <c r="AA112" s="142">
        <f>3171.48+5589.42+3397.2</f>
        <v>12158.099999999999</v>
      </c>
      <c r="AB112" s="143">
        <f t="shared" si="7"/>
        <v>208272.64</v>
      </c>
    </row>
    <row r="113" spans="1:28" ht="12.75">
      <c r="A113" s="133">
        <v>110</v>
      </c>
      <c r="B113" s="134" t="s">
        <v>253</v>
      </c>
      <c r="C113" s="134">
        <v>76</v>
      </c>
      <c r="D113" s="134"/>
      <c r="E113" s="144"/>
      <c r="F113" s="144"/>
      <c r="G113" s="144">
        <v>1</v>
      </c>
      <c r="H113" s="144"/>
      <c r="I113" s="144"/>
      <c r="J113" s="135">
        <v>40582</v>
      </c>
      <c r="K113" s="136">
        <v>3496.4</v>
      </c>
      <c r="L113" s="146"/>
      <c r="M113" s="147">
        <v>99.58471012921007</v>
      </c>
      <c r="N113" s="148">
        <v>96416.92</v>
      </c>
      <c r="O113" s="89">
        <v>12</v>
      </c>
      <c r="P113" s="159"/>
      <c r="Q113" s="149">
        <v>0.01886719809041879</v>
      </c>
      <c r="R113" s="139">
        <v>389413.16</v>
      </c>
      <c r="S113" s="150">
        <v>3.7033518980976132</v>
      </c>
      <c r="T113" s="89">
        <v>8799.164109879928</v>
      </c>
      <c r="U113" s="139">
        <v>501395.73</v>
      </c>
      <c r="V113" s="147">
        <v>-1965.2201765112613</v>
      </c>
      <c r="W113" s="151">
        <v>-111982.57</v>
      </c>
      <c r="X113" s="151">
        <f t="shared" si="6"/>
        <v>-15565.650000000009</v>
      </c>
      <c r="Y113" s="151"/>
      <c r="Z113" s="141">
        <v>3.7</v>
      </c>
      <c r="AA113" s="147">
        <v>15883.62</v>
      </c>
      <c r="AB113" s="151">
        <f t="shared" si="7"/>
        <v>-31449.27000000001</v>
      </c>
    </row>
    <row r="114" spans="1:28" ht="12.75">
      <c r="A114" s="133">
        <v>111</v>
      </c>
      <c r="B114" s="134" t="s">
        <v>253</v>
      </c>
      <c r="C114" s="134">
        <v>82</v>
      </c>
      <c r="D114" s="134"/>
      <c r="E114" s="133"/>
      <c r="F114" s="133"/>
      <c r="G114" s="133">
        <v>1</v>
      </c>
      <c r="H114" s="133"/>
      <c r="I114" s="133"/>
      <c r="J114" s="135">
        <v>40590</v>
      </c>
      <c r="K114" s="136">
        <v>4539.7</v>
      </c>
      <c r="L114" s="137"/>
      <c r="M114" s="89">
        <v>318.7979571158553</v>
      </c>
      <c r="N114" s="92">
        <v>308657.01</v>
      </c>
      <c r="O114" s="89">
        <v>12</v>
      </c>
      <c r="P114" s="159"/>
      <c r="Q114" s="138">
        <v>0.013068685910100608</v>
      </c>
      <c r="R114" s="139">
        <v>558008.15</v>
      </c>
      <c r="S114" s="150">
        <v>3.1737283668508423</v>
      </c>
      <c r="T114" s="89">
        <v>10168.625687390098</v>
      </c>
      <c r="U114" s="139">
        <v>579430.66</v>
      </c>
      <c r="V114" s="89">
        <v>-375.9509573866926</v>
      </c>
      <c r="W114" s="139">
        <v>-21422.509999999893</v>
      </c>
      <c r="X114" s="139">
        <f t="shared" si="6"/>
        <v>287234.5000000001</v>
      </c>
      <c r="Y114" s="139"/>
      <c r="Z114" s="141">
        <v>3.7</v>
      </c>
      <c r="AA114" s="142">
        <v>19391.4</v>
      </c>
      <c r="AB114" s="143">
        <f t="shared" si="7"/>
        <v>267843.1000000001</v>
      </c>
    </row>
    <row r="115" spans="1:28" ht="12.75">
      <c r="A115" s="133">
        <v>112</v>
      </c>
      <c r="B115" s="134" t="s">
        <v>253</v>
      </c>
      <c r="C115" s="134">
        <v>84</v>
      </c>
      <c r="D115" s="134"/>
      <c r="E115" s="144">
        <v>1</v>
      </c>
      <c r="F115" s="144"/>
      <c r="G115" s="144">
        <v>1</v>
      </c>
      <c r="H115" s="144"/>
      <c r="I115" s="144"/>
      <c r="J115" s="160">
        <v>40584</v>
      </c>
      <c r="K115" s="136">
        <v>4584.2</v>
      </c>
      <c r="L115" s="152"/>
      <c r="M115" s="89">
        <v>199.770657102428</v>
      </c>
      <c r="N115" s="92">
        <v>193415.95</v>
      </c>
      <c r="O115" s="89">
        <v>12</v>
      </c>
      <c r="P115" s="159"/>
      <c r="Q115" s="138">
        <v>0.016143720828644296</v>
      </c>
      <c r="R115" s="139">
        <v>517804.19</v>
      </c>
      <c r="S115" s="150">
        <v>2.950168474717526</v>
      </c>
      <c r="T115" s="89">
        <v>9629.349901478005</v>
      </c>
      <c r="U115" s="139">
        <v>548701.54</v>
      </c>
      <c r="V115" s="89">
        <v>-542.2281336276938</v>
      </c>
      <c r="W115" s="139">
        <v>-30897.350000000093</v>
      </c>
      <c r="X115" s="139">
        <f t="shared" si="6"/>
        <v>162518.59999999992</v>
      </c>
      <c r="Y115" s="139"/>
      <c r="Z115" s="141">
        <v>3.7</v>
      </c>
      <c r="AA115" s="142">
        <v>16531.14</v>
      </c>
      <c r="AB115" s="143">
        <f t="shared" si="7"/>
        <v>145987.4599999999</v>
      </c>
    </row>
    <row r="116" spans="1:28" ht="12.75">
      <c r="A116" s="133">
        <v>113</v>
      </c>
      <c r="B116" s="134" t="s">
        <v>253</v>
      </c>
      <c r="C116" s="134">
        <v>86</v>
      </c>
      <c r="D116" s="134"/>
      <c r="E116" s="144">
        <v>1</v>
      </c>
      <c r="F116" s="144"/>
      <c r="G116" s="144">
        <v>1</v>
      </c>
      <c r="H116" s="144"/>
      <c r="I116" s="144"/>
      <c r="J116" s="160">
        <v>40584</v>
      </c>
      <c r="K116" s="136">
        <v>3341.3</v>
      </c>
      <c r="L116" s="152"/>
      <c r="M116" s="89">
        <v>64.47030644811457</v>
      </c>
      <c r="N116" s="92">
        <v>62419.5</v>
      </c>
      <c r="O116" s="89">
        <v>12</v>
      </c>
      <c r="P116" s="159"/>
      <c r="Q116" s="149">
        <v>0.018480394399963535</v>
      </c>
      <c r="R116" s="139">
        <v>405365</v>
      </c>
      <c r="S116" s="150">
        <v>3.2267572065625973</v>
      </c>
      <c r="T116" s="89">
        <v>7666.775122792732</v>
      </c>
      <c r="U116" s="139">
        <v>436869.71</v>
      </c>
      <c r="V116" s="89">
        <v>-552.8869261278078</v>
      </c>
      <c r="W116" s="139">
        <v>-31504.71</v>
      </c>
      <c r="X116" s="139">
        <f t="shared" si="6"/>
        <v>30914.79</v>
      </c>
      <c r="Y116" s="139"/>
      <c r="Z116" s="141">
        <v>3.7</v>
      </c>
      <c r="AA116" s="142">
        <v>12106.8</v>
      </c>
      <c r="AB116" s="143">
        <f t="shared" si="7"/>
        <v>18807.99</v>
      </c>
    </row>
    <row r="117" spans="1:28" ht="12.75">
      <c r="A117" s="133">
        <v>114</v>
      </c>
      <c r="B117" s="134" t="s">
        <v>253</v>
      </c>
      <c r="C117" s="134">
        <v>90</v>
      </c>
      <c r="D117" s="134"/>
      <c r="E117" s="133">
        <v>1</v>
      </c>
      <c r="F117" s="133"/>
      <c r="G117" s="133">
        <v>1</v>
      </c>
      <c r="H117" s="133"/>
      <c r="I117" s="133"/>
      <c r="J117" s="160">
        <v>40584</v>
      </c>
      <c r="K117" s="136">
        <v>4503</v>
      </c>
      <c r="L117" s="137"/>
      <c r="M117" s="89">
        <v>298.50658197254677</v>
      </c>
      <c r="N117" s="92">
        <v>289011.09</v>
      </c>
      <c r="O117" s="89">
        <v>12</v>
      </c>
      <c r="P117" s="159"/>
      <c r="Q117" s="138">
        <v>0.013221192875665847</v>
      </c>
      <c r="R117" s="139">
        <v>530708.3</v>
      </c>
      <c r="S117" s="150">
        <v>2.8980297004362376</v>
      </c>
      <c r="T117" s="89">
        <v>9146.181734576765</v>
      </c>
      <c r="U117" s="139">
        <v>521169.56076799997</v>
      </c>
      <c r="V117" s="89">
        <v>167.39864666509857</v>
      </c>
      <c r="W117" s="139">
        <v>9538.73923200008</v>
      </c>
      <c r="X117" s="139">
        <f t="shared" si="6"/>
        <v>298549.8292320001</v>
      </c>
      <c r="Y117" s="139"/>
      <c r="Z117" s="141">
        <v>2.7</v>
      </c>
      <c r="AA117" s="142">
        <v>16079.7</v>
      </c>
      <c r="AB117" s="143">
        <f t="shared" si="7"/>
        <v>282470.1292320001</v>
      </c>
    </row>
    <row r="118" spans="1:28" ht="12.75">
      <c r="A118" s="133">
        <v>115</v>
      </c>
      <c r="B118" s="134" t="s">
        <v>253</v>
      </c>
      <c r="C118" s="134">
        <v>92</v>
      </c>
      <c r="D118" s="134"/>
      <c r="E118" s="133"/>
      <c r="F118" s="133"/>
      <c r="G118" s="133">
        <v>1</v>
      </c>
      <c r="H118" s="133"/>
      <c r="I118" s="133"/>
      <c r="J118" s="135">
        <v>40590</v>
      </c>
      <c r="K118" s="136">
        <v>3541.4</v>
      </c>
      <c r="L118" s="137"/>
      <c r="M118" s="89">
        <v>177.98201375763028</v>
      </c>
      <c r="N118" s="92">
        <v>172320.4</v>
      </c>
      <c r="O118" s="89">
        <v>12</v>
      </c>
      <c r="P118" s="159"/>
      <c r="Q118" s="138">
        <v>0.01790368566646584</v>
      </c>
      <c r="R118" s="139">
        <v>378226.54</v>
      </c>
      <c r="S118" s="150">
        <v>3.737032753566791</v>
      </c>
      <c r="T118" s="89">
        <v>8654.967857260688</v>
      </c>
      <c r="U118" s="139">
        <v>493179.11</v>
      </c>
      <c r="V118" s="89">
        <v>-2017.3417213796574</v>
      </c>
      <c r="W118" s="139">
        <v>-114952.57</v>
      </c>
      <c r="X118" s="139">
        <f t="shared" si="6"/>
        <v>57367.82999999999</v>
      </c>
      <c r="Y118" s="139"/>
      <c r="Z118" s="141">
        <v>3.7</v>
      </c>
      <c r="AA118" s="142">
        <v>13485.06</v>
      </c>
      <c r="AB118" s="143">
        <f t="shared" si="7"/>
        <v>43882.76999999999</v>
      </c>
    </row>
    <row r="119" spans="1:28" ht="12.75">
      <c r="A119" s="133">
        <v>116</v>
      </c>
      <c r="B119" s="134" t="s">
        <v>253</v>
      </c>
      <c r="C119" s="134">
        <v>94</v>
      </c>
      <c r="D119" s="134"/>
      <c r="E119" s="133"/>
      <c r="F119" s="133"/>
      <c r="G119" s="133">
        <v>1</v>
      </c>
      <c r="H119" s="133"/>
      <c r="I119" s="133"/>
      <c r="J119" s="135">
        <v>40590</v>
      </c>
      <c r="K119" s="136">
        <v>3332.7</v>
      </c>
      <c r="L119" s="137"/>
      <c r="M119" s="89">
        <v>212.88943203296895</v>
      </c>
      <c r="N119" s="92">
        <v>206117.43</v>
      </c>
      <c r="O119" s="89">
        <v>12</v>
      </c>
      <c r="P119" s="159"/>
      <c r="Q119" s="138">
        <v>0.01430333041560052</v>
      </c>
      <c r="R119" s="139">
        <v>393570.6</v>
      </c>
      <c r="S119" s="150">
        <v>3.0716958000833983</v>
      </c>
      <c r="T119" s="89">
        <v>7556.37166820516</v>
      </c>
      <c r="U119" s="139">
        <v>430578.68</v>
      </c>
      <c r="V119" s="89">
        <v>-649.4674068744271</v>
      </c>
      <c r="W119" s="139">
        <v>-37008.08</v>
      </c>
      <c r="X119" s="139">
        <f t="shared" si="6"/>
        <v>169109.34999999998</v>
      </c>
      <c r="Y119" s="139"/>
      <c r="Z119" s="141">
        <v>3.7</v>
      </c>
      <c r="AA119" s="142">
        <v>13245.66</v>
      </c>
      <c r="AB119" s="143">
        <f t="shared" si="7"/>
        <v>155863.68999999997</v>
      </c>
    </row>
    <row r="120" spans="1:28" ht="12.75">
      <c r="A120" s="133">
        <v>117</v>
      </c>
      <c r="B120" s="164" t="s">
        <v>253</v>
      </c>
      <c r="C120" s="134">
        <v>96</v>
      </c>
      <c r="D120" s="164"/>
      <c r="E120" s="165"/>
      <c r="F120" s="165"/>
      <c r="G120" s="165"/>
      <c r="H120" s="144">
        <v>1</v>
      </c>
      <c r="I120" s="165"/>
      <c r="J120" s="135">
        <v>40590</v>
      </c>
      <c r="K120" s="136">
        <v>6809.2</v>
      </c>
      <c r="L120" s="137"/>
      <c r="M120" s="89">
        <v>608.0470123632756</v>
      </c>
      <c r="N120" s="92">
        <v>588705.05</v>
      </c>
      <c r="O120" s="89">
        <v>12</v>
      </c>
      <c r="P120" s="159"/>
      <c r="Q120" s="138">
        <v>0.012147474628343922</v>
      </c>
      <c r="R120" s="139">
        <v>523971.48</v>
      </c>
      <c r="S120" s="140">
        <v>0.1755998744176777</v>
      </c>
      <c r="T120" s="89">
        <v>541.550012704118</v>
      </c>
      <c r="U120" s="139">
        <v>524323.31</v>
      </c>
      <c r="V120" s="89">
        <v>8653.803624045606</v>
      </c>
      <c r="W120" s="139">
        <v>-351.8300000000163</v>
      </c>
      <c r="X120" s="139">
        <f t="shared" si="6"/>
        <v>588353.22</v>
      </c>
      <c r="Y120" s="139"/>
      <c r="Z120" s="141">
        <v>2.7</v>
      </c>
      <c r="AA120" s="142">
        <v>26844.72</v>
      </c>
      <c r="AB120" s="143">
        <f t="shared" si="7"/>
        <v>561508.5</v>
      </c>
    </row>
    <row r="121" spans="1:28" ht="12.75">
      <c r="A121" s="133">
        <v>118</v>
      </c>
      <c r="B121" s="134" t="s">
        <v>254</v>
      </c>
      <c r="C121" s="134">
        <v>1</v>
      </c>
      <c r="D121" s="134"/>
      <c r="E121" s="144"/>
      <c r="F121" s="144"/>
      <c r="G121" s="144"/>
      <c r="H121" s="144">
        <v>1</v>
      </c>
      <c r="I121" s="144"/>
      <c r="J121" s="135">
        <v>40582</v>
      </c>
      <c r="K121" s="136">
        <v>4913.7</v>
      </c>
      <c r="L121" s="146"/>
      <c r="M121" s="147">
        <v>82.6133520280107</v>
      </c>
      <c r="N121" s="148">
        <v>79985.42</v>
      </c>
      <c r="O121" s="89">
        <v>12</v>
      </c>
      <c r="P121" s="159"/>
      <c r="Q121" s="149">
        <v>0.021169417208389954</v>
      </c>
      <c r="R121" s="139">
        <v>521909.49</v>
      </c>
      <c r="S121" s="150">
        <v>4.032532959365661</v>
      </c>
      <c r="T121" s="89">
        <v>11952.42769155982</v>
      </c>
      <c r="U121" s="139">
        <v>681075.63</v>
      </c>
      <c r="V121" s="147">
        <v>-2793.260618333443</v>
      </c>
      <c r="W121" s="151">
        <v>-159166.14</v>
      </c>
      <c r="X121" s="151">
        <f t="shared" si="6"/>
        <v>-79180.72000000002</v>
      </c>
      <c r="Y121" s="151"/>
      <c r="Z121" s="141">
        <v>3.5</v>
      </c>
      <c r="AA121" s="147">
        <v>21094.56</v>
      </c>
      <c r="AB121" s="151">
        <f t="shared" si="7"/>
        <v>-100275.28000000001</v>
      </c>
    </row>
    <row r="122" spans="1:28" ht="12.75">
      <c r="A122" s="133">
        <v>119</v>
      </c>
      <c r="B122" s="134" t="s">
        <v>254</v>
      </c>
      <c r="C122" s="134">
        <v>3</v>
      </c>
      <c r="D122" s="134"/>
      <c r="E122" s="133"/>
      <c r="F122" s="133"/>
      <c r="G122" s="133"/>
      <c r="H122" s="133">
        <v>1</v>
      </c>
      <c r="I122" s="133"/>
      <c r="J122" s="160">
        <v>40591</v>
      </c>
      <c r="K122" s="136">
        <v>13488.46</v>
      </c>
      <c r="L122" s="152"/>
      <c r="M122" s="89">
        <v>432.1974533924126</v>
      </c>
      <c r="N122" s="92">
        <v>418449.25</v>
      </c>
      <c r="O122" s="162">
        <v>7</v>
      </c>
      <c r="P122" s="163">
        <v>40330</v>
      </c>
      <c r="Q122" s="138">
        <v>0.011762549488233366</v>
      </c>
      <c r="R122" s="139">
        <v>713752.38</v>
      </c>
      <c r="S122" s="140">
        <v>2.326965929529604</v>
      </c>
      <c r="T122" s="89">
        <v>10783.160117440184</v>
      </c>
      <c r="U122" s="139">
        <v>614448.19</v>
      </c>
      <c r="V122" s="89">
        <v>1742.723053093774</v>
      </c>
      <c r="W122" s="139">
        <v>99304.18999999994</v>
      </c>
      <c r="X122" s="139">
        <f t="shared" si="6"/>
        <v>517753.43999999994</v>
      </c>
      <c r="Y122" s="139"/>
      <c r="Z122" s="141">
        <v>4.7</v>
      </c>
      <c r="AA122" s="142">
        <v>22658.64</v>
      </c>
      <c r="AB122" s="143">
        <f t="shared" si="7"/>
        <v>495094.79999999993</v>
      </c>
    </row>
    <row r="123" spans="1:28" ht="12.75">
      <c r="A123" s="133">
        <v>120</v>
      </c>
      <c r="B123" s="134" t="s">
        <v>254</v>
      </c>
      <c r="C123" s="134">
        <v>5</v>
      </c>
      <c r="D123" s="134"/>
      <c r="E123" s="144"/>
      <c r="F123" s="144"/>
      <c r="G123" s="144"/>
      <c r="H123" s="144">
        <v>1</v>
      </c>
      <c r="I123" s="144"/>
      <c r="J123" s="160">
        <v>40591</v>
      </c>
      <c r="K123" s="136">
        <v>7720.2</v>
      </c>
      <c r="L123" s="152"/>
      <c r="M123" s="89">
        <v>277.78525904006506</v>
      </c>
      <c r="N123" s="92">
        <v>268948.92</v>
      </c>
      <c r="O123" s="89">
        <v>12</v>
      </c>
      <c r="P123" s="159"/>
      <c r="Q123" s="138">
        <v>0.015556121450956991</v>
      </c>
      <c r="R123" s="139">
        <v>720472.74</v>
      </c>
      <c r="S123" s="150">
        <v>3.0881866017805706</v>
      </c>
      <c r="T123" s="89">
        <v>12896.267249035664</v>
      </c>
      <c r="U123" s="139">
        <v>734857.68</v>
      </c>
      <c r="V123" s="89">
        <v>-252.44619614546355</v>
      </c>
      <c r="W123" s="139">
        <v>-14384.94000000006</v>
      </c>
      <c r="X123" s="139">
        <f t="shared" si="6"/>
        <v>254563.97999999992</v>
      </c>
      <c r="Y123" s="139"/>
      <c r="Z123" s="141">
        <v>3.7</v>
      </c>
      <c r="AA123" s="142">
        <v>5866.44</v>
      </c>
      <c r="AB123" s="143">
        <f t="shared" si="7"/>
        <v>248697.53999999992</v>
      </c>
    </row>
    <row r="124" spans="1:28" ht="12.75">
      <c r="A124" s="133">
        <v>121</v>
      </c>
      <c r="B124" s="134" t="s">
        <v>254</v>
      </c>
      <c r="C124" s="134">
        <v>7</v>
      </c>
      <c r="D124" s="134"/>
      <c r="E124" s="144"/>
      <c r="F124" s="144"/>
      <c r="G124" s="144"/>
      <c r="H124" s="144">
        <v>1</v>
      </c>
      <c r="I124" s="144"/>
      <c r="J124" s="160">
        <v>40591</v>
      </c>
      <c r="K124" s="136">
        <v>6983.31</v>
      </c>
      <c r="L124" s="152"/>
      <c r="M124" s="89">
        <v>163.56469959408832</v>
      </c>
      <c r="N124" s="92">
        <v>158361.71</v>
      </c>
      <c r="O124" s="89">
        <v>12</v>
      </c>
      <c r="P124" s="159"/>
      <c r="Q124" s="138">
        <v>0.01708490152417402</v>
      </c>
      <c r="R124" s="139">
        <v>766386.99</v>
      </c>
      <c r="S124" s="150">
        <v>2.9199526943134955</v>
      </c>
      <c r="T124" s="89">
        <v>14085.851797368301</v>
      </c>
      <c r="U124" s="139">
        <v>802642.82</v>
      </c>
      <c r="V124" s="89">
        <v>-636.2659617915742</v>
      </c>
      <c r="W124" s="139">
        <v>-36255.829999999725</v>
      </c>
      <c r="X124" s="139">
        <f t="shared" si="6"/>
        <v>122105.88000000027</v>
      </c>
      <c r="Y124" s="139"/>
      <c r="Z124" s="141">
        <v>3.7</v>
      </c>
      <c r="AA124" s="142">
        <v>28132.92</v>
      </c>
      <c r="AB124" s="143">
        <f t="shared" si="7"/>
        <v>93972.96000000027</v>
      </c>
    </row>
    <row r="125" spans="1:28" ht="12.75">
      <c r="A125" s="133">
        <v>122</v>
      </c>
      <c r="B125" s="134" t="s">
        <v>254</v>
      </c>
      <c r="C125" s="134">
        <v>9</v>
      </c>
      <c r="D125" s="134"/>
      <c r="E125" s="144">
        <v>1</v>
      </c>
      <c r="F125" s="144"/>
      <c r="G125" s="144"/>
      <c r="H125" s="144">
        <v>1</v>
      </c>
      <c r="I125" s="144"/>
      <c r="J125" s="160">
        <v>40584</v>
      </c>
      <c r="K125" s="136">
        <v>4913.3</v>
      </c>
      <c r="L125" s="152"/>
      <c r="M125" s="89">
        <v>388.6491221764327</v>
      </c>
      <c r="N125" s="92">
        <v>376286.2</v>
      </c>
      <c r="O125" s="89">
        <v>12</v>
      </c>
      <c r="P125" s="159"/>
      <c r="Q125" s="138">
        <v>0.015103737171783779</v>
      </c>
      <c r="R125" s="139">
        <v>442105.62</v>
      </c>
      <c r="S125" s="150">
        <v>3.323911085546426</v>
      </c>
      <c r="T125" s="89">
        <v>10171.167921772063</v>
      </c>
      <c r="U125" s="139">
        <v>579575.52</v>
      </c>
      <c r="V125" s="89">
        <v>-2412.506094043404</v>
      </c>
      <c r="W125" s="139">
        <v>-137469.9</v>
      </c>
      <c r="X125" s="139">
        <f t="shared" si="6"/>
        <v>238816.30000000002</v>
      </c>
      <c r="Y125" s="139"/>
      <c r="Z125" s="141">
        <v>3.7</v>
      </c>
      <c r="AA125" s="142">
        <v>17618.7</v>
      </c>
      <c r="AB125" s="143">
        <f t="shared" si="7"/>
        <v>221197.6</v>
      </c>
    </row>
    <row r="126" spans="1:28" ht="12.75">
      <c r="A126" s="133">
        <v>123</v>
      </c>
      <c r="B126" s="134" t="s">
        <v>254</v>
      </c>
      <c r="C126" s="134">
        <v>11</v>
      </c>
      <c r="D126" s="134"/>
      <c r="E126" s="144">
        <v>1</v>
      </c>
      <c r="F126" s="144"/>
      <c r="G126" s="144"/>
      <c r="H126" s="144">
        <v>1</v>
      </c>
      <c r="I126" s="144"/>
      <c r="J126" s="160">
        <v>40584</v>
      </c>
      <c r="K126" s="136">
        <v>6967.33</v>
      </c>
      <c r="L126" s="152"/>
      <c r="M126" s="89">
        <v>300.55657670498545</v>
      </c>
      <c r="N126" s="92">
        <v>290995.86</v>
      </c>
      <c r="O126" s="89">
        <v>12</v>
      </c>
      <c r="P126" s="159"/>
      <c r="Q126" s="138">
        <v>0.015456831500169512</v>
      </c>
      <c r="R126" s="139">
        <v>625092.51</v>
      </c>
      <c r="S126" s="150">
        <v>2.200861243377652</v>
      </c>
      <c r="T126" s="89">
        <v>10590.544303133262</v>
      </c>
      <c r="U126" s="139">
        <v>603472.51</v>
      </c>
      <c r="V126" s="89">
        <v>379.4166671346484</v>
      </c>
      <c r="W126" s="139">
        <v>21620</v>
      </c>
      <c r="X126" s="139">
        <f t="shared" si="6"/>
        <v>312615.86</v>
      </c>
      <c r="Y126" s="139"/>
      <c r="Z126" s="141">
        <v>3</v>
      </c>
      <c r="AA126" s="142">
        <v>27932.28</v>
      </c>
      <c r="AB126" s="143">
        <f t="shared" si="7"/>
        <v>284683.57999999996</v>
      </c>
    </row>
    <row r="127" spans="1:28" ht="12.75">
      <c r="A127" s="133">
        <v>124</v>
      </c>
      <c r="B127" s="134" t="s">
        <v>254</v>
      </c>
      <c r="C127" s="134">
        <v>13</v>
      </c>
      <c r="D127" s="134"/>
      <c r="E127" s="144"/>
      <c r="F127" s="144"/>
      <c r="G127" s="144"/>
      <c r="H127" s="144">
        <v>1</v>
      </c>
      <c r="I127" s="144"/>
      <c r="J127" s="160">
        <v>40591</v>
      </c>
      <c r="K127" s="136">
        <v>19742.9</v>
      </c>
      <c r="L127" s="152"/>
      <c r="M127" s="89">
        <v>1076.730605562957</v>
      </c>
      <c r="N127" s="92">
        <v>1042479.81</v>
      </c>
      <c r="O127" s="89">
        <v>12</v>
      </c>
      <c r="P127" s="159"/>
      <c r="Q127" s="138">
        <v>0.014344034137295776</v>
      </c>
      <c r="R127" s="139">
        <v>1992623.22</v>
      </c>
      <c r="S127" s="150">
        <v>2.918108949943905</v>
      </c>
      <c r="T127" s="89">
        <v>36137.86123610532</v>
      </c>
      <c r="U127" s="139">
        <v>2059214.84</v>
      </c>
      <c r="V127" s="89">
        <v>-1168.6389175567092</v>
      </c>
      <c r="W127" s="139">
        <v>-66591.61999999941</v>
      </c>
      <c r="X127" s="139">
        <f t="shared" si="6"/>
        <v>975888.1900000006</v>
      </c>
      <c r="Y127" s="139"/>
      <c r="Z127" s="141">
        <v>3.7</v>
      </c>
      <c r="AA127" s="142">
        <v>82795.92</v>
      </c>
      <c r="AB127" s="143">
        <f t="shared" si="7"/>
        <v>893092.2700000006</v>
      </c>
    </row>
    <row r="128" spans="1:28" ht="14.25" customHeight="1">
      <c r="A128" s="133">
        <v>125</v>
      </c>
      <c r="B128" s="134" t="s">
        <v>254</v>
      </c>
      <c r="C128" s="134">
        <v>17</v>
      </c>
      <c r="D128" s="134"/>
      <c r="E128" s="144">
        <v>1</v>
      </c>
      <c r="F128" s="144"/>
      <c r="G128" s="144"/>
      <c r="H128" s="144">
        <v>1</v>
      </c>
      <c r="I128" s="144"/>
      <c r="J128" s="160">
        <v>40584</v>
      </c>
      <c r="K128" s="136">
        <v>11754.8</v>
      </c>
      <c r="L128" s="152"/>
      <c r="M128" s="89">
        <v>879.5027285966601</v>
      </c>
      <c r="N128" s="92">
        <v>851525.75</v>
      </c>
      <c r="O128" s="89">
        <v>12</v>
      </c>
      <c r="P128" s="159"/>
      <c r="Q128" s="138">
        <v>0.012558739806972434</v>
      </c>
      <c r="R128" s="139">
        <v>1220263.26</v>
      </c>
      <c r="S128" s="150">
        <v>3.01263831703134</v>
      </c>
      <c r="T128" s="89">
        <v>22052.512480669408</v>
      </c>
      <c r="U128" s="139">
        <v>1256600.68</v>
      </c>
      <c r="V128" s="89">
        <v>-637.6976788541069</v>
      </c>
      <c r="W128" s="139">
        <v>-36337.42000000016</v>
      </c>
      <c r="X128" s="139">
        <f t="shared" si="6"/>
        <v>815188.3299999998</v>
      </c>
      <c r="Y128" s="139"/>
      <c r="Z128" s="141">
        <v>3.7</v>
      </c>
      <c r="AA128" s="142">
        <v>52069.5</v>
      </c>
      <c r="AB128" s="143">
        <f t="shared" si="7"/>
        <v>763118.8299999998</v>
      </c>
    </row>
    <row r="129" spans="1:28" ht="14.25" customHeight="1">
      <c r="A129" s="133">
        <v>126</v>
      </c>
      <c r="B129" s="134" t="s">
        <v>254</v>
      </c>
      <c r="C129" s="134">
        <v>21</v>
      </c>
      <c r="D129" s="134" t="s">
        <v>249</v>
      </c>
      <c r="E129" s="133"/>
      <c r="F129" s="144"/>
      <c r="G129" s="144"/>
      <c r="H129" s="144">
        <v>1</v>
      </c>
      <c r="I129" s="144"/>
      <c r="J129" s="160">
        <v>40591</v>
      </c>
      <c r="K129" s="136">
        <v>10972.3</v>
      </c>
      <c r="L129" s="152"/>
      <c r="M129" s="89">
        <v>631.8785118623414</v>
      </c>
      <c r="N129" s="92">
        <v>611778.46</v>
      </c>
      <c r="O129" s="89">
        <v>12</v>
      </c>
      <c r="P129" s="159"/>
      <c r="Q129" s="138">
        <v>0.013734885951635863</v>
      </c>
      <c r="R129" s="139">
        <v>1132856.65</v>
      </c>
      <c r="S129" s="150">
        <v>2.6653342485659506</v>
      </c>
      <c r="T129" s="89">
        <v>17335.333952672943</v>
      </c>
      <c r="U129" s="139">
        <v>987805.47</v>
      </c>
      <c r="V129" s="89">
        <v>2545.5525346862705</v>
      </c>
      <c r="W129" s="139">
        <v>145051.18</v>
      </c>
      <c r="X129" s="139">
        <f t="shared" si="6"/>
        <v>756829.6399999999</v>
      </c>
      <c r="Y129" s="139"/>
      <c r="Z129" s="141">
        <v>4</v>
      </c>
      <c r="AA129" s="142">
        <v>24854.28</v>
      </c>
      <c r="AB129" s="143">
        <f t="shared" si="7"/>
        <v>731975.3599999999</v>
      </c>
    </row>
    <row r="130" spans="1:28" ht="12.75">
      <c r="A130" s="133">
        <v>127</v>
      </c>
      <c r="B130" s="134" t="s">
        <v>254</v>
      </c>
      <c r="C130" s="134">
        <v>23</v>
      </c>
      <c r="D130" s="134"/>
      <c r="E130" s="144"/>
      <c r="F130" s="144"/>
      <c r="G130" s="144"/>
      <c r="H130" s="144">
        <v>1</v>
      </c>
      <c r="I130" s="144"/>
      <c r="J130" s="160">
        <v>40591</v>
      </c>
      <c r="K130" s="136">
        <v>5030.8</v>
      </c>
      <c r="L130" s="152"/>
      <c r="M130" s="89">
        <v>232.95601400551573</v>
      </c>
      <c r="N130" s="92">
        <v>225545.68</v>
      </c>
      <c r="O130" s="89">
        <v>12</v>
      </c>
      <c r="P130" s="159"/>
      <c r="Q130" s="138">
        <v>0.01682542791673435</v>
      </c>
      <c r="R130" s="139">
        <v>544051.82</v>
      </c>
      <c r="S130" s="150">
        <v>3.613100885975493</v>
      </c>
      <c r="T130" s="89">
        <v>11663.089659928892</v>
      </c>
      <c r="U130" s="139">
        <v>664588.51</v>
      </c>
      <c r="V130" s="89">
        <v>-2115.3393098195593</v>
      </c>
      <c r="W130" s="139">
        <v>-120536.69</v>
      </c>
      <c r="X130" s="139">
        <f t="shared" si="6"/>
        <v>105008.98999999999</v>
      </c>
      <c r="Y130" s="139"/>
      <c r="Z130" s="141">
        <v>4.2</v>
      </c>
      <c r="AA130" s="142">
        <v>12404.34</v>
      </c>
      <c r="AB130" s="143">
        <f t="shared" si="7"/>
        <v>92604.65</v>
      </c>
    </row>
    <row r="131" spans="1:28" ht="12.75">
      <c r="A131" s="133">
        <v>128</v>
      </c>
      <c r="B131" s="134" t="s">
        <v>254</v>
      </c>
      <c r="C131" s="134">
        <v>29</v>
      </c>
      <c r="D131" s="134"/>
      <c r="E131" s="133"/>
      <c r="F131" s="133"/>
      <c r="G131" s="133"/>
      <c r="H131" s="133">
        <v>1</v>
      </c>
      <c r="I131" s="133"/>
      <c r="J131" s="160">
        <v>40591</v>
      </c>
      <c r="K131" s="136">
        <v>10792.5</v>
      </c>
      <c r="L131" s="137"/>
      <c r="M131" s="89">
        <v>282.94466096530687</v>
      </c>
      <c r="N131" s="92">
        <v>273944.19</v>
      </c>
      <c r="O131" s="89">
        <v>12</v>
      </c>
      <c r="P131" s="159"/>
      <c r="Q131" s="138">
        <v>0.017223464603875943</v>
      </c>
      <c r="R131" s="139">
        <v>1133856.37</v>
      </c>
      <c r="S131" s="150">
        <v>3.0481832250434597</v>
      </c>
      <c r="T131" s="89">
        <v>20483.791272292052</v>
      </c>
      <c r="U131" s="139">
        <v>1167211.49</v>
      </c>
      <c r="V131" s="89">
        <v>-585.3603587787038</v>
      </c>
      <c r="W131" s="139">
        <v>-33355.119999999646</v>
      </c>
      <c r="X131" s="139">
        <f t="shared" si="6"/>
        <v>240589.07000000036</v>
      </c>
      <c r="Y131" s="139"/>
      <c r="Z131" s="141">
        <v>3.7</v>
      </c>
      <c r="AA131" s="142">
        <f>19922.64+24011.82</f>
        <v>43934.46</v>
      </c>
      <c r="AB131" s="143">
        <f t="shared" si="7"/>
        <v>196654.61000000036</v>
      </c>
    </row>
    <row r="132" spans="1:28" ht="12.75">
      <c r="A132" s="133">
        <v>129</v>
      </c>
      <c r="B132" s="134" t="s">
        <v>254</v>
      </c>
      <c r="C132" s="134">
        <v>31</v>
      </c>
      <c r="D132" s="134"/>
      <c r="E132" s="144"/>
      <c r="F132" s="144"/>
      <c r="G132" s="144"/>
      <c r="H132" s="144">
        <v>1</v>
      </c>
      <c r="I132" s="144"/>
      <c r="J132" s="160">
        <v>40591</v>
      </c>
      <c r="K132" s="136">
        <v>11109.8</v>
      </c>
      <c r="L132" s="152"/>
      <c r="M132" s="89">
        <v>671.5125222322067</v>
      </c>
      <c r="N132" s="92">
        <v>650151.7</v>
      </c>
      <c r="O132" s="89">
        <v>12</v>
      </c>
      <c r="P132" s="159"/>
      <c r="Q132" s="138">
        <v>0.013575753551722374</v>
      </c>
      <c r="R132" s="139">
        <v>1194929.77</v>
      </c>
      <c r="S132" s="150">
        <v>2.8201282479789405</v>
      </c>
      <c r="T132" s="89">
        <v>18748.212592563996</v>
      </c>
      <c r="U132" s="139">
        <v>1068314.4</v>
      </c>
      <c r="V132" s="89">
        <v>2222.0161806318465</v>
      </c>
      <c r="W132" s="139">
        <v>126615.37</v>
      </c>
      <c r="X132" s="139">
        <f aca="true" t="shared" si="8" ref="X132:X163">N132+W132</f>
        <v>776767.07</v>
      </c>
      <c r="Y132" s="139"/>
      <c r="Z132" s="141"/>
      <c r="AA132" s="142">
        <f>12203.7+36003.48</f>
        <v>48207.18000000001</v>
      </c>
      <c r="AB132" s="143">
        <f aca="true" t="shared" si="9" ref="AB132:AB163">X132-AA132</f>
        <v>728559.8899999999</v>
      </c>
    </row>
    <row r="133" spans="1:28" ht="12.75">
      <c r="A133" s="133">
        <v>130</v>
      </c>
      <c r="B133" s="134" t="s">
        <v>255</v>
      </c>
      <c r="C133" s="134">
        <v>8</v>
      </c>
      <c r="D133" s="134"/>
      <c r="E133" s="133"/>
      <c r="F133" s="133"/>
      <c r="G133" s="133"/>
      <c r="H133" s="133">
        <v>1</v>
      </c>
      <c r="I133" s="133"/>
      <c r="J133" s="160">
        <v>40591</v>
      </c>
      <c r="K133" s="136">
        <v>2250</v>
      </c>
      <c r="L133" s="137"/>
      <c r="M133" s="89">
        <v>90.65880674247808</v>
      </c>
      <c r="N133" s="92">
        <v>87774.95</v>
      </c>
      <c r="O133" s="89">
        <v>12</v>
      </c>
      <c r="P133" s="159"/>
      <c r="Q133" s="138">
        <v>0.014842836174258724</v>
      </c>
      <c r="R133" s="139">
        <v>252960.03</v>
      </c>
      <c r="S133" s="150">
        <v>2.4667161805561544</v>
      </c>
      <c r="T133" s="89">
        <v>3907.2784300009484</v>
      </c>
      <c r="U133" s="139">
        <v>222645.32</v>
      </c>
      <c r="V133" s="89">
        <v>532.0031351193879</v>
      </c>
      <c r="W133" s="139">
        <v>30314.71000000005</v>
      </c>
      <c r="X133" s="139">
        <f t="shared" si="8"/>
        <v>118089.66000000005</v>
      </c>
      <c r="Y133" s="139"/>
      <c r="Z133" s="141">
        <v>3.7</v>
      </c>
      <c r="AA133" s="142">
        <v>0</v>
      </c>
      <c r="AB133" s="143">
        <f t="shared" si="9"/>
        <v>118089.66000000005</v>
      </c>
    </row>
    <row r="134" spans="1:28" ht="12.75">
      <c r="A134" s="133">
        <v>131</v>
      </c>
      <c r="B134" s="134" t="s">
        <v>255</v>
      </c>
      <c r="C134" s="134">
        <v>12</v>
      </c>
      <c r="D134" s="134"/>
      <c r="E134" s="144"/>
      <c r="F134" s="144"/>
      <c r="G134" s="144">
        <v>1</v>
      </c>
      <c r="H134" s="144"/>
      <c r="I134" s="144"/>
      <c r="J134" s="160">
        <v>40591</v>
      </c>
      <c r="K134" s="136">
        <v>2643.4</v>
      </c>
      <c r="L134" s="152"/>
      <c r="M134" s="89">
        <v>47.37739317695912</v>
      </c>
      <c r="N134" s="92">
        <v>45870.30999999994</v>
      </c>
      <c r="O134" s="89">
        <v>12</v>
      </c>
      <c r="P134" s="159"/>
      <c r="Q134" s="138">
        <v>0.01689232877443597</v>
      </c>
      <c r="R134" s="139">
        <v>268365.2</v>
      </c>
      <c r="S134" s="150">
        <v>2.9424204677207544</v>
      </c>
      <c r="T134" s="89">
        <v>4660.794020869675</v>
      </c>
      <c r="U134" s="139">
        <v>265582.3</v>
      </c>
      <c r="V134" s="89">
        <v>48.83810986588924</v>
      </c>
      <c r="W134" s="139">
        <v>2782.9000000000233</v>
      </c>
      <c r="X134" s="139">
        <f t="shared" si="8"/>
        <v>48653.20999999996</v>
      </c>
      <c r="Y134" s="139"/>
      <c r="Z134" s="141">
        <v>3.7</v>
      </c>
      <c r="AA134" s="142">
        <v>9593.1</v>
      </c>
      <c r="AB134" s="143">
        <f t="shared" si="9"/>
        <v>39060.109999999964</v>
      </c>
    </row>
    <row r="135" spans="1:29" ht="12.75">
      <c r="A135" s="133">
        <v>132</v>
      </c>
      <c r="B135" s="134" t="s">
        <v>255</v>
      </c>
      <c r="C135" s="134">
        <v>14</v>
      </c>
      <c r="D135" s="134"/>
      <c r="E135" s="133"/>
      <c r="F135" s="133"/>
      <c r="G135" s="133"/>
      <c r="H135" s="133">
        <v>1</v>
      </c>
      <c r="I135" s="133"/>
      <c r="J135" s="160">
        <v>40591</v>
      </c>
      <c r="K135" s="136">
        <v>2315.8</v>
      </c>
      <c r="L135" s="146"/>
      <c r="M135" s="147">
        <v>-63.0948166165732</v>
      </c>
      <c r="N135" s="148">
        <v>-61087.77</v>
      </c>
      <c r="O135" s="162">
        <v>1</v>
      </c>
      <c r="P135" s="163">
        <v>40514</v>
      </c>
      <c r="Q135" s="149">
        <v>0.0457515748870794</v>
      </c>
      <c r="R135" s="139">
        <v>20645.04</v>
      </c>
      <c r="S135" s="150">
        <v>4.335765765765766</v>
      </c>
      <c r="T135" s="89">
        <v>481.27</v>
      </c>
      <c r="U135" s="139">
        <v>27423.82</v>
      </c>
      <c r="V135" s="147">
        <v>-118.96317435971224</v>
      </c>
      <c r="W135" s="151">
        <v>-6778.78</v>
      </c>
      <c r="X135" s="151">
        <f t="shared" si="8"/>
        <v>-67866.55</v>
      </c>
      <c r="Y135" s="151"/>
      <c r="Z135" s="141"/>
      <c r="AA135" s="147">
        <v>0</v>
      </c>
      <c r="AB135" s="151">
        <f t="shared" si="9"/>
        <v>-67866.55</v>
      </c>
      <c r="AC135" t="s">
        <v>251</v>
      </c>
    </row>
    <row r="136" spans="1:28" ht="12.75">
      <c r="A136" s="133">
        <v>133</v>
      </c>
      <c r="B136" s="134" t="s">
        <v>255</v>
      </c>
      <c r="C136" s="134">
        <v>16</v>
      </c>
      <c r="D136" s="134"/>
      <c r="E136" s="133"/>
      <c r="F136" s="133"/>
      <c r="G136" s="133">
        <v>1</v>
      </c>
      <c r="H136" s="133"/>
      <c r="I136" s="133"/>
      <c r="J136" s="160">
        <v>40591</v>
      </c>
      <c r="K136" s="136">
        <v>3685.4</v>
      </c>
      <c r="L136" s="152"/>
      <c r="M136" s="89">
        <v>146.92636300726096</v>
      </c>
      <c r="N136" s="92">
        <v>142252.64</v>
      </c>
      <c r="O136" s="162">
        <v>5.5</v>
      </c>
      <c r="P136" s="163">
        <v>40375</v>
      </c>
      <c r="Q136" s="138">
        <v>0.009105494051648034</v>
      </c>
      <c r="R136" s="139">
        <v>188937.91</v>
      </c>
      <c r="S136" s="140">
        <v>2.6949449103284566</v>
      </c>
      <c r="T136" s="89">
        <v>2845.8618253068503</v>
      </c>
      <c r="U136" s="139">
        <v>162163.47</v>
      </c>
      <c r="V136" s="89">
        <v>469.8737903766446</v>
      </c>
      <c r="W136" s="139">
        <v>26774.44</v>
      </c>
      <c r="X136" s="139">
        <f t="shared" si="8"/>
        <v>169027.08000000002</v>
      </c>
      <c r="Y136" s="139"/>
      <c r="Z136" s="141">
        <v>4.2</v>
      </c>
      <c r="AA136" s="142">
        <v>4084.62</v>
      </c>
      <c r="AB136" s="143">
        <f t="shared" si="9"/>
        <v>164942.46000000002</v>
      </c>
    </row>
    <row r="137" spans="1:28" ht="12.75">
      <c r="A137" s="133">
        <v>134</v>
      </c>
      <c r="B137" s="134" t="s">
        <v>255</v>
      </c>
      <c r="C137" s="134">
        <v>72</v>
      </c>
      <c r="D137" s="134"/>
      <c r="E137" s="144"/>
      <c r="F137" s="144"/>
      <c r="G137" s="144"/>
      <c r="H137" s="144">
        <v>1</v>
      </c>
      <c r="I137" s="144"/>
      <c r="J137" s="160">
        <v>40591</v>
      </c>
      <c r="K137" s="136">
        <v>10372.9</v>
      </c>
      <c r="L137" s="152"/>
      <c r="M137" s="89">
        <v>435.91975469690897</v>
      </c>
      <c r="N137" s="92">
        <v>422053.16</v>
      </c>
      <c r="O137" s="89">
        <v>12</v>
      </c>
      <c r="P137" s="159"/>
      <c r="Q137" s="138">
        <v>0.015174173722150212</v>
      </c>
      <c r="R137" s="139">
        <v>882358.97</v>
      </c>
      <c r="S137" s="150">
        <v>2.1246724652642963</v>
      </c>
      <c r="T137" s="89">
        <v>11600.711660343057</v>
      </c>
      <c r="U137" s="139">
        <v>661034.07</v>
      </c>
      <c r="V137" s="89">
        <v>3884.105879169283</v>
      </c>
      <c r="W137" s="139">
        <v>221324.9</v>
      </c>
      <c r="X137" s="139">
        <f t="shared" si="8"/>
        <v>643378.0599999999</v>
      </c>
      <c r="Y137" s="139"/>
      <c r="Z137" s="141">
        <v>1.5</v>
      </c>
      <c r="AA137" s="142">
        <v>43517.22</v>
      </c>
      <c r="AB137" s="143">
        <f t="shared" si="9"/>
        <v>599860.84</v>
      </c>
    </row>
    <row r="138" spans="1:28" ht="12.75">
      <c r="A138" s="133">
        <v>135</v>
      </c>
      <c r="B138" s="134" t="s">
        <v>256</v>
      </c>
      <c r="C138" s="134">
        <v>161</v>
      </c>
      <c r="D138" s="134"/>
      <c r="E138" s="144"/>
      <c r="F138" s="144"/>
      <c r="G138" s="144">
        <v>1</v>
      </c>
      <c r="H138" s="144"/>
      <c r="I138" s="144"/>
      <c r="J138" s="160">
        <v>40589</v>
      </c>
      <c r="K138" s="136">
        <v>5802.8</v>
      </c>
      <c r="L138" s="146"/>
      <c r="M138" s="147">
        <v>200.8882725498097</v>
      </c>
      <c r="N138" s="148">
        <v>194498.02</v>
      </c>
      <c r="O138" s="89">
        <v>12</v>
      </c>
      <c r="P138" s="159"/>
      <c r="Q138" s="149">
        <v>0.018693193679224545</v>
      </c>
      <c r="R138" s="139">
        <v>553975.92</v>
      </c>
      <c r="S138" s="150">
        <v>3.5882403352683228</v>
      </c>
      <c r="T138" s="89">
        <v>12831.547438919522</v>
      </c>
      <c r="U138" s="139">
        <v>731169.8</v>
      </c>
      <c r="V138" s="147">
        <v>-3109.6356840206226</v>
      </c>
      <c r="W138" s="151">
        <v>-177193.88</v>
      </c>
      <c r="X138" s="151">
        <f t="shared" si="8"/>
        <v>17304.139999999985</v>
      </c>
      <c r="Y138" s="151"/>
      <c r="Z138" s="141">
        <v>3</v>
      </c>
      <c r="AA138" s="147">
        <v>20628.3</v>
      </c>
      <c r="AB138" s="151">
        <f t="shared" si="9"/>
        <v>-3324.1600000000144</v>
      </c>
    </row>
    <row r="139" spans="1:28" ht="12.75">
      <c r="A139" s="133">
        <v>136</v>
      </c>
      <c r="B139" s="134" t="s">
        <v>256</v>
      </c>
      <c r="C139" s="134">
        <v>163</v>
      </c>
      <c r="D139" s="134"/>
      <c r="E139" s="144"/>
      <c r="F139" s="144"/>
      <c r="G139" s="144">
        <v>1</v>
      </c>
      <c r="H139" s="144"/>
      <c r="I139" s="144"/>
      <c r="J139" s="160">
        <v>40589</v>
      </c>
      <c r="K139" s="136">
        <v>5794.3</v>
      </c>
      <c r="L139" s="152"/>
      <c r="M139" s="89">
        <v>380.2891162891581</v>
      </c>
      <c r="N139" s="92">
        <v>368192.11</v>
      </c>
      <c r="O139" s="89">
        <v>12</v>
      </c>
      <c r="P139" s="159"/>
      <c r="Q139" s="138">
        <v>0.01480991584387867</v>
      </c>
      <c r="R139" s="139">
        <v>588146.04</v>
      </c>
      <c r="S139" s="150">
        <v>3.0257535691130673</v>
      </c>
      <c r="T139" s="89">
        <v>11909.366048029033</v>
      </c>
      <c r="U139" s="139">
        <v>678621.88</v>
      </c>
      <c r="V139" s="89">
        <v>-1587.7912404575436</v>
      </c>
      <c r="W139" s="139">
        <v>-90475.84</v>
      </c>
      <c r="X139" s="139">
        <f t="shared" si="8"/>
        <v>277716.27</v>
      </c>
      <c r="Y139" s="139"/>
      <c r="Z139" s="141">
        <v>3.7</v>
      </c>
      <c r="AA139" s="142">
        <v>21517.5</v>
      </c>
      <c r="AB139" s="143">
        <f t="shared" si="9"/>
        <v>256198.77000000002</v>
      </c>
    </row>
    <row r="140" spans="1:28" ht="12.75">
      <c r="A140" s="133">
        <v>137</v>
      </c>
      <c r="B140" s="134" t="s">
        <v>256</v>
      </c>
      <c r="C140" s="134">
        <v>165</v>
      </c>
      <c r="D140" s="134"/>
      <c r="E140" s="144"/>
      <c r="F140" s="144"/>
      <c r="G140" s="144">
        <v>1</v>
      </c>
      <c r="H140" s="144"/>
      <c r="I140" s="144"/>
      <c r="J140" s="160">
        <v>40589</v>
      </c>
      <c r="K140" s="136">
        <v>5971.95</v>
      </c>
      <c r="L140" s="152"/>
      <c r="M140" s="89">
        <v>287.61403939309434</v>
      </c>
      <c r="N140" s="92">
        <v>278465.05</v>
      </c>
      <c r="O140" s="89">
        <v>12</v>
      </c>
      <c r="P140" s="159"/>
      <c r="Q140" s="138">
        <v>0.0159139027971647</v>
      </c>
      <c r="R140" s="139">
        <v>644875.95</v>
      </c>
      <c r="S140" s="150">
        <v>3.3341176298841053</v>
      </c>
      <c r="T140" s="89">
        <v>13083.077579665229</v>
      </c>
      <c r="U140" s="139">
        <v>745502.54</v>
      </c>
      <c r="V140" s="89">
        <v>-1765.9302950746023</v>
      </c>
      <c r="W140" s="139">
        <v>-100626.59</v>
      </c>
      <c r="X140" s="139">
        <f t="shared" si="8"/>
        <v>177838.46</v>
      </c>
      <c r="Y140" s="139"/>
      <c r="Z140" s="141">
        <v>3</v>
      </c>
      <c r="AA140" s="142">
        <v>23183.04</v>
      </c>
      <c r="AB140" s="143">
        <f t="shared" si="9"/>
        <v>154655.41999999998</v>
      </c>
    </row>
    <row r="141" spans="1:28" ht="12.75">
      <c r="A141" s="133">
        <v>138</v>
      </c>
      <c r="B141" s="134" t="s">
        <v>256</v>
      </c>
      <c r="C141" s="134">
        <v>169</v>
      </c>
      <c r="D141" s="134"/>
      <c r="E141" s="144"/>
      <c r="F141" s="144"/>
      <c r="G141" s="144">
        <v>1</v>
      </c>
      <c r="H141" s="144"/>
      <c r="I141" s="144"/>
      <c r="J141" s="160">
        <v>40589</v>
      </c>
      <c r="K141" s="136">
        <v>5503.8</v>
      </c>
      <c r="L141" s="152"/>
      <c r="M141" s="89">
        <v>195.215628130842</v>
      </c>
      <c r="N141" s="92">
        <v>189005.82</v>
      </c>
      <c r="O141" s="89">
        <v>12</v>
      </c>
      <c r="P141" s="159"/>
      <c r="Q141" s="138">
        <v>0.01622831925350454</v>
      </c>
      <c r="R141" s="139">
        <v>603832.43</v>
      </c>
      <c r="S141" s="150">
        <v>2.9786174051432606</v>
      </c>
      <c r="T141" s="89">
        <v>11366.404018026682</v>
      </c>
      <c r="U141" s="139">
        <v>647682.71</v>
      </c>
      <c r="V141" s="89">
        <v>-769.5434194537938</v>
      </c>
      <c r="W141" s="139">
        <v>-43850.27999999991</v>
      </c>
      <c r="X141" s="139">
        <f t="shared" si="8"/>
        <v>145155.5400000001</v>
      </c>
      <c r="Y141" s="139"/>
      <c r="Z141" s="141">
        <v>3.7</v>
      </c>
      <c r="AA141" s="142">
        <v>20480.01</v>
      </c>
      <c r="AB141" s="143">
        <f t="shared" si="9"/>
        <v>124675.5300000001</v>
      </c>
    </row>
    <row r="142" spans="1:28" ht="12.75">
      <c r="A142" s="133">
        <v>139</v>
      </c>
      <c r="B142" s="134" t="s">
        <v>256</v>
      </c>
      <c r="C142" s="134">
        <v>171</v>
      </c>
      <c r="D142" s="134"/>
      <c r="E142" s="144"/>
      <c r="F142" s="144"/>
      <c r="G142" s="144">
        <v>1</v>
      </c>
      <c r="H142" s="144"/>
      <c r="I142" s="144"/>
      <c r="J142" s="160">
        <v>40589</v>
      </c>
      <c r="K142" s="136">
        <v>5519.4</v>
      </c>
      <c r="L142" s="152"/>
      <c r="M142" s="89">
        <v>283.63730104628223</v>
      </c>
      <c r="N142" s="92">
        <v>274614.81</v>
      </c>
      <c r="O142" s="89">
        <v>12</v>
      </c>
      <c r="P142" s="159"/>
      <c r="Q142" s="138">
        <v>0.014363682888769345</v>
      </c>
      <c r="R142" s="139">
        <v>559967.73</v>
      </c>
      <c r="S142" s="150">
        <v>2.6793255999860595</v>
      </c>
      <c r="T142" s="89">
        <v>10031.395046347807</v>
      </c>
      <c r="U142" s="139">
        <v>571610.96</v>
      </c>
      <c r="V142" s="89">
        <v>-204.33098072731264</v>
      </c>
      <c r="W142" s="139">
        <v>-11643.229999999865</v>
      </c>
      <c r="X142" s="139">
        <f t="shared" si="8"/>
        <v>262971.58000000013</v>
      </c>
      <c r="Y142" s="139"/>
      <c r="Z142" s="141">
        <v>3</v>
      </c>
      <c r="AA142" s="142">
        <v>20606.64</v>
      </c>
      <c r="AB142" s="143">
        <f t="shared" si="9"/>
        <v>242364.94000000012</v>
      </c>
    </row>
    <row r="143" spans="1:28" ht="12.75">
      <c r="A143" s="133">
        <v>140</v>
      </c>
      <c r="B143" s="134" t="s">
        <v>256</v>
      </c>
      <c r="C143" s="134">
        <v>177</v>
      </c>
      <c r="D143" s="134"/>
      <c r="E143" s="144"/>
      <c r="F143" s="144"/>
      <c r="G143" s="144">
        <v>1</v>
      </c>
      <c r="H143" s="144"/>
      <c r="I143" s="144"/>
      <c r="J143" s="160">
        <v>40589</v>
      </c>
      <c r="K143" s="136">
        <v>3704.04</v>
      </c>
      <c r="L143" s="152"/>
      <c r="M143" s="89">
        <v>189.13861772999098</v>
      </c>
      <c r="N143" s="92">
        <v>183122.11</v>
      </c>
      <c r="O143" s="89">
        <v>12</v>
      </c>
      <c r="P143" s="159"/>
      <c r="Q143" s="138">
        <v>0.016893895762644513</v>
      </c>
      <c r="R143" s="139">
        <v>306080.36</v>
      </c>
      <c r="S143" s="150">
        <v>3.1310029904211354</v>
      </c>
      <c r="T143" s="89">
        <v>6462.390172229223</v>
      </c>
      <c r="U143" s="139">
        <v>368241.21</v>
      </c>
      <c r="V143" s="89">
        <v>-1090.88187665622</v>
      </c>
      <c r="W143" s="139">
        <v>-62160.85</v>
      </c>
      <c r="X143" s="139">
        <f t="shared" si="8"/>
        <v>120961.25999999998</v>
      </c>
      <c r="Y143" s="139"/>
      <c r="Z143" s="141">
        <v>1.5</v>
      </c>
      <c r="AA143" s="142">
        <v>11848.02</v>
      </c>
      <c r="AB143" s="143">
        <f t="shared" si="9"/>
        <v>109113.23999999998</v>
      </c>
    </row>
    <row r="144" spans="1:28" ht="12.75">
      <c r="A144" s="133">
        <v>141</v>
      </c>
      <c r="B144" s="134" t="s">
        <v>256</v>
      </c>
      <c r="C144" s="134">
        <v>179</v>
      </c>
      <c r="D144" s="134"/>
      <c r="E144" s="144">
        <v>1</v>
      </c>
      <c r="F144" s="144"/>
      <c r="G144" s="144">
        <v>1</v>
      </c>
      <c r="H144" s="144"/>
      <c r="I144" s="144"/>
      <c r="J144" s="160">
        <v>40584</v>
      </c>
      <c r="K144" s="136">
        <v>3314.1</v>
      </c>
      <c r="L144" s="152"/>
      <c r="M144" s="89">
        <v>167.57427168221113</v>
      </c>
      <c r="N144" s="92">
        <v>162243.75</v>
      </c>
      <c r="O144" s="89">
        <v>12</v>
      </c>
      <c r="P144" s="159"/>
      <c r="Q144" s="138">
        <v>0.015703919834115194</v>
      </c>
      <c r="R144" s="139">
        <v>320967.19</v>
      </c>
      <c r="S144" s="150">
        <v>2.9984300539592295</v>
      </c>
      <c r="T144" s="89">
        <v>6368.665434609404</v>
      </c>
      <c r="U144" s="139">
        <v>362900.57</v>
      </c>
      <c r="V144" s="89">
        <v>-735.9030983008724</v>
      </c>
      <c r="W144" s="139">
        <v>-41933.37999999995</v>
      </c>
      <c r="X144" s="139">
        <f t="shared" si="8"/>
        <v>120310.37000000005</v>
      </c>
      <c r="Y144" s="139"/>
      <c r="Z144" s="141">
        <v>3.7</v>
      </c>
      <c r="AA144" s="142">
        <v>12745.2</v>
      </c>
      <c r="AB144" s="143">
        <f t="shared" si="9"/>
        <v>107565.17000000006</v>
      </c>
    </row>
    <row r="145" spans="1:28" ht="12.75">
      <c r="A145" s="133">
        <v>142</v>
      </c>
      <c r="B145" s="134" t="s">
        <v>256</v>
      </c>
      <c r="C145" s="134">
        <v>181</v>
      </c>
      <c r="D145" s="134"/>
      <c r="E145" s="144"/>
      <c r="F145" s="144">
        <v>1</v>
      </c>
      <c r="G145" s="144">
        <v>1</v>
      </c>
      <c r="H145" s="144"/>
      <c r="I145" s="144"/>
      <c r="J145" s="145">
        <v>40588</v>
      </c>
      <c r="K145" s="136">
        <v>4514.3</v>
      </c>
      <c r="L145" s="152"/>
      <c r="M145" s="89">
        <v>93.13196975800236</v>
      </c>
      <c r="N145" s="92">
        <v>90169.43000000005</v>
      </c>
      <c r="O145" s="89">
        <v>12</v>
      </c>
      <c r="P145" s="159"/>
      <c r="Q145" s="138">
        <v>0.0175793668470834</v>
      </c>
      <c r="R145" s="139">
        <v>413731.38</v>
      </c>
      <c r="S145" s="150">
        <v>2.818369280269856</v>
      </c>
      <c r="T145" s="89">
        <v>7711.058350818325</v>
      </c>
      <c r="U145" s="139">
        <v>439393.07</v>
      </c>
      <c r="V145" s="89">
        <v>-450.3457072208512</v>
      </c>
      <c r="W145" s="139">
        <v>-25661.69</v>
      </c>
      <c r="X145" s="139">
        <f t="shared" si="8"/>
        <v>64507.74000000005</v>
      </c>
      <c r="Y145" s="139"/>
      <c r="Z145" s="141">
        <v>1.5</v>
      </c>
      <c r="AA145" s="142">
        <v>15767.34</v>
      </c>
      <c r="AB145" s="143">
        <f t="shared" si="9"/>
        <v>48740.40000000005</v>
      </c>
    </row>
    <row r="146" spans="1:28" ht="12.75">
      <c r="A146" s="133">
        <v>143</v>
      </c>
      <c r="B146" s="134" t="s">
        <v>256</v>
      </c>
      <c r="C146" s="134">
        <v>183</v>
      </c>
      <c r="D146" s="134"/>
      <c r="E146" s="144"/>
      <c r="F146" s="144"/>
      <c r="G146" s="144">
        <v>1</v>
      </c>
      <c r="H146" s="144"/>
      <c r="I146" s="144"/>
      <c r="J146" s="160">
        <v>40589</v>
      </c>
      <c r="K146" s="136">
        <v>4706.1</v>
      </c>
      <c r="L146" s="152"/>
      <c r="M146" s="89">
        <v>231.49737634142048</v>
      </c>
      <c r="N146" s="92">
        <v>224133.45</v>
      </c>
      <c r="O146" s="89">
        <v>12</v>
      </c>
      <c r="P146" s="159"/>
      <c r="Q146" s="138">
        <v>0.014294566956510447</v>
      </c>
      <c r="R146" s="139">
        <v>512718.14</v>
      </c>
      <c r="S146" s="150">
        <v>2.7918501569584273</v>
      </c>
      <c r="T146" s="89">
        <v>8878.083499127799</v>
      </c>
      <c r="U146" s="139">
        <v>505892.73</v>
      </c>
      <c r="V146" s="89">
        <v>119.78144817153225</v>
      </c>
      <c r="W146" s="139">
        <v>6825.409999999858</v>
      </c>
      <c r="X146" s="139">
        <f t="shared" si="8"/>
        <v>230958.85999999987</v>
      </c>
      <c r="Y146" s="139"/>
      <c r="Z146" s="141">
        <v>3.7</v>
      </c>
      <c r="AA146" s="142">
        <f>18266.22+1389.41</f>
        <v>19655.63</v>
      </c>
      <c r="AB146" s="143">
        <f t="shared" si="9"/>
        <v>211303.22999999986</v>
      </c>
    </row>
    <row r="147" spans="1:28" ht="12.75">
      <c r="A147" s="133">
        <v>144</v>
      </c>
      <c r="B147" s="134" t="s">
        <v>256</v>
      </c>
      <c r="C147" s="134">
        <v>185</v>
      </c>
      <c r="D147" s="134"/>
      <c r="E147" s="144"/>
      <c r="F147" s="144">
        <v>1</v>
      </c>
      <c r="G147" s="144">
        <v>1</v>
      </c>
      <c r="H147" s="144"/>
      <c r="I147" s="144"/>
      <c r="J147" s="145">
        <v>40588</v>
      </c>
      <c r="K147" s="136">
        <v>6044</v>
      </c>
      <c r="L147" s="152"/>
      <c r="M147" s="89">
        <v>421.72422582344393</v>
      </c>
      <c r="N147" s="92">
        <v>408309.17</v>
      </c>
      <c r="O147" s="89">
        <v>12</v>
      </c>
      <c r="P147" s="159"/>
      <c r="Q147" s="138">
        <v>0.014843606523381932</v>
      </c>
      <c r="R147" s="139">
        <v>510564.47</v>
      </c>
      <c r="S147" s="150">
        <v>3.285796801039456</v>
      </c>
      <c r="T147" s="89">
        <v>11040.277251492573</v>
      </c>
      <c r="U147" s="139">
        <v>629099.29</v>
      </c>
      <c r="V147" s="89">
        <v>-2080.2077912049735</v>
      </c>
      <c r="W147" s="139">
        <v>-118534.82</v>
      </c>
      <c r="X147" s="139">
        <f t="shared" si="8"/>
        <v>289774.35</v>
      </c>
      <c r="Y147" s="139"/>
      <c r="Z147" s="141">
        <v>1.5</v>
      </c>
      <c r="AA147" s="142">
        <v>21674.82</v>
      </c>
      <c r="AB147" s="143">
        <f t="shared" si="9"/>
        <v>268099.52999999997</v>
      </c>
    </row>
    <row r="148" spans="1:28" ht="12.75">
      <c r="A148" s="133">
        <v>145</v>
      </c>
      <c r="B148" s="134" t="s">
        <v>256</v>
      </c>
      <c r="C148" s="134">
        <v>187</v>
      </c>
      <c r="D148" s="134"/>
      <c r="E148" s="144"/>
      <c r="F148" s="144"/>
      <c r="G148" s="144">
        <v>1</v>
      </c>
      <c r="H148" s="144"/>
      <c r="I148" s="144"/>
      <c r="J148" s="160">
        <v>40589</v>
      </c>
      <c r="K148" s="136">
        <v>5988.21</v>
      </c>
      <c r="L148" s="146"/>
      <c r="M148" s="147">
        <v>52.55147150869175</v>
      </c>
      <c r="N148" s="148">
        <v>50879.810000000056</v>
      </c>
      <c r="O148" s="89">
        <v>12</v>
      </c>
      <c r="P148" s="159"/>
      <c r="Q148" s="149">
        <v>0.018168635992290905</v>
      </c>
      <c r="R148" s="139">
        <v>635809.54</v>
      </c>
      <c r="S148" s="150">
        <v>2.7090693494017692</v>
      </c>
      <c r="T148" s="89">
        <v>11703.179589415642</v>
      </c>
      <c r="U148" s="139">
        <v>666872.92</v>
      </c>
      <c r="V148" s="147">
        <v>-545.1418162162936</v>
      </c>
      <c r="W148" s="151">
        <v>-31063.38000000012</v>
      </c>
      <c r="X148" s="151">
        <f t="shared" si="8"/>
        <v>19816.429999999935</v>
      </c>
      <c r="Y148" s="151"/>
      <c r="Z148" s="141">
        <v>3.7</v>
      </c>
      <c r="AA148" s="147">
        <v>21815.04</v>
      </c>
      <c r="AB148" s="151">
        <f t="shared" si="9"/>
        <v>-1998.610000000066</v>
      </c>
    </row>
    <row r="149" spans="1:28" ht="12.75">
      <c r="A149" s="133">
        <v>146</v>
      </c>
      <c r="B149" s="134" t="s">
        <v>256</v>
      </c>
      <c r="C149" s="134">
        <v>189</v>
      </c>
      <c r="D149" s="134"/>
      <c r="E149" s="133"/>
      <c r="F149" s="133">
        <v>1</v>
      </c>
      <c r="G149" s="144">
        <v>1</v>
      </c>
      <c r="H149" s="133"/>
      <c r="I149" s="133"/>
      <c r="J149" s="145">
        <v>40588</v>
      </c>
      <c r="K149" s="136">
        <v>5957.9</v>
      </c>
      <c r="L149" s="137"/>
      <c r="M149" s="89">
        <v>383.9428920976254</v>
      </c>
      <c r="N149" s="92">
        <v>371729.67</v>
      </c>
      <c r="O149" s="89">
        <v>12</v>
      </c>
      <c r="P149" s="159"/>
      <c r="Q149" s="138">
        <v>0.014037070099829128</v>
      </c>
      <c r="R149" s="139">
        <v>529723.36</v>
      </c>
      <c r="S149" s="150">
        <v>2.9470819456713286</v>
      </c>
      <c r="T149" s="89">
        <v>10432.670087676503</v>
      </c>
      <c r="U149" s="139">
        <v>594476.49</v>
      </c>
      <c r="V149" s="89">
        <v>-1136.3747533440237</v>
      </c>
      <c r="W149" s="139">
        <v>-64753.12999999989</v>
      </c>
      <c r="X149" s="139">
        <f t="shared" si="8"/>
        <v>306976.5400000001</v>
      </c>
      <c r="Y149" s="139"/>
      <c r="Z149" s="141">
        <v>1.5</v>
      </c>
      <c r="AA149" s="142">
        <v>20516.58</v>
      </c>
      <c r="AB149" s="143">
        <f t="shared" si="9"/>
        <v>286459.9600000001</v>
      </c>
    </row>
    <row r="150" spans="1:28" ht="12.75">
      <c r="A150" s="133">
        <v>147</v>
      </c>
      <c r="B150" s="134" t="s">
        <v>256</v>
      </c>
      <c r="C150" s="134">
        <v>191</v>
      </c>
      <c r="D150" s="134"/>
      <c r="E150" s="144">
        <v>1</v>
      </c>
      <c r="F150" s="144"/>
      <c r="G150" s="144">
        <v>1</v>
      </c>
      <c r="H150" s="144"/>
      <c r="I150" s="144"/>
      <c r="J150" s="160">
        <v>40584</v>
      </c>
      <c r="K150" s="136">
        <v>6007.2</v>
      </c>
      <c r="L150" s="152"/>
      <c r="M150" s="89">
        <v>368.11054100951253</v>
      </c>
      <c r="N150" s="92">
        <v>356400.96</v>
      </c>
      <c r="O150" s="89">
        <v>12</v>
      </c>
      <c r="P150" s="159"/>
      <c r="Q150" s="138">
        <v>0.014063981585870827</v>
      </c>
      <c r="R150" s="139">
        <v>618534.65</v>
      </c>
      <c r="S150" s="150">
        <v>2.747715442096172</v>
      </c>
      <c r="T150" s="89">
        <v>11771.212953940001</v>
      </c>
      <c r="U150" s="139">
        <v>670749.61</v>
      </c>
      <c r="V150" s="89">
        <v>-916.3380982833205</v>
      </c>
      <c r="W150" s="139">
        <v>-52214.96000000008</v>
      </c>
      <c r="X150" s="139">
        <f t="shared" si="8"/>
        <v>304185.99999999994</v>
      </c>
      <c r="Y150" s="139"/>
      <c r="Z150" s="141">
        <v>3.7</v>
      </c>
      <c r="AA150" s="142">
        <v>20774.22</v>
      </c>
      <c r="AB150" s="143">
        <f t="shared" si="9"/>
        <v>283411.7799999999</v>
      </c>
    </row>
    <row r="151" spans="1:28" ht="12.75">
      <c r="A151" s="133">
        <v>148</v>
      </c>
      <c r="B151" s="134" t="s">
        <v>256</v>
      </c>
      <c r="C151" s="134">
        <v>195</v>
      </c>
      <c r="D151" s="134"/>
      <c r="E151" s="144"/>
      <c r="F151" s="144"/>
      <c r="G151" s="144">
        <v>1</v>
      </c>
      <c r="H151" s="144"/>
      <c r="I151" s="144"/>
      <c r="J151" s="160">
        <v>40589</v>
      </c>
      <c r="K151" s="136">
        <v>4706.58</v>
      </c>
      <c r="L151" s="152"/>
      <c r="M151" s="89">
        <v>243.5517364360304</v>
      </c>
      <c r="N151" s="92">
        <v>235804.35</v>
      </c>
      <c r="O151" s="89">
        <v>12</v>
      </c>
      <c r="P151" s="159"/>
      <c r="Q151" s="138">
        <v>0.01547167744303809</v>
      </c>
      <c r="R151" s="139">
        <v>513375.1</v>
      </c>
      <c r="S151" s="150">
        <v>2.9818627007785605</v>
      </c>
      <c r="T151" s="89">
        <v>10197.970436662677</v>
      </c>
      <c r="U151" s="139">
        <v>581102.79</v>
      </c>
      <c r="V151" s="89">
        <v>-1188.5762749770965</v>
      </c>
      <c r="W151" s="139">
        <v>-67727.68999999983</v>
      </c>
      <c r="X151" s="139">
        <f t="shared" si="8"/>
        <v>168076.66000000018</v>
      </c>
      <c r="Y151" s="139"/>
      <c r="Z151" s="141">
        <v>3</v>
      </c>
      <c r="AA151" s="142">
        <v>17634.66</v>
      </c>
      <c r="AB151" s="143">
        <f t="shared" si="9"/>
        <v>150442.00000000017</v>
      </c>
    </row>
    <row r="152" spans="1:28" ht="12.75">
      <c r="A152" s="133">
        <v>149</v>
      </c>
      <c r="B152" s="134" t="s">
        <v>256</v>
      </c>
      <c r="C152" s="134">
        <v>195</v>
      </c>
      <c r="D152" s="134" t="s">
        <v>249</v>
      </c>
      <c r="E152" s="133"/>
      <c r="F152" s="144"/>
      <c r="G152" s="144">
        <v>1</v>
      </c>
      <c r="H152" s="144"/>
      <c r="I152" s="144"/>
      <c r="J152" s="160">
        <v>40589</v>
      </c>
      <c r="K152" s="136">
        <v>3164.6</v>
      </c>
      <c r="L152" s="152"/>
      <c r="M152" s="89">
        <v>166.87103523068845</v>
      </c>
      <c r="N152" s="92">
        <v>161562.88</v>
      </c>
      <c r="O152" s="89">
        <v>12</v>
      </c>
      <c r="P152" s="159"/>
      <c r="Q152" s="138">
        <v>0.014059169179108127</v>
      </c>
      <c r="R152" s="139">
        <v>333959.04</v>
      </c>
      <c r="S152" s="150">
        <v>2.4552811138585584</v>
      </c>
      <c r="T152" s="89">
        <v>5656.967686330118</v>
      </c>
      <c r="U152" s="139">
        <v>322346.46</v>
      </c>
      <c r="V152" s="89">
        <v>203.79304245887215</v>
      </c>
      <c r="W152" s="139">
        <v>11612.58</v>
      </c>
      <c r="X152" s="139">
        <f t="shared" si="8"/>
        <v>173175.46</v>
      </c>
      <c r="Y152" s="139"/>
      <c r="Z152" s="141">
        <v>3.7</v>
      </c>
      <c r="AA152" s="142">
        <v>11924.4</v>
      </c>
      <c r="AB152" s="143">
        <f t="shared" si="9"/>
        <v>161251.06</v>
      </c>
    </row>
    <row r="153" spans="1:28" ht="12.75">
      <c r="A153" s="133">
        <v>150</v>
      </c>
      <c r="B153" s="134" t="s">
        <v>256</v>
      </c>
      <c r="C153" s="134">
        <v>197</v>
      </c>
      <c r="D153" s="134"/>
      <c r="E153" s="144"/>
      <c r="F153" s="144"/>
      <c r="G153" s="144">
        <v>1</v>
      </c>
      <c r="H153" s="144"/>
      <c r="I153" s="144"/>
      <c r="J153" s="160">
        <v>40589</v>
      </c>
      <c r="K153" s="136">
        <v>5526.6</v>
      </c>
      <c r="L153" s="152"/>
      <c r="M153" s="89">
        <v>361.15921410053807</v>
      </c>
      <c r="N153" s="92">
        <v>349670.74</v>
      </c>
      <c r="O153" s="89">
        <v>12</v>
      </c>
      <c r="P153" s="159"/>
      <c r="Q153" s="138">
        <v>0.013467043482575533</v>
      </c>
      <c r="R153" s="139">
        <v>573210.97</v>
      </c>
      <c r="S153" s="150">
        <v>2.760783220523719</v>
      </c>
      <c r="T153" s="89">
        <v>10568.278168164796</v>
      </c>
      <c r="U153" s="139">
        <v>602203.74</v>
      </c>
      <c r="V153" s="89">
        <v>-508.8039814889544</v>
      </c>
      <c r="W153" s="139">
        <v>-28992.769999999902</v>
      </c>
      <c r="X153" s="139">
        <f t="shared" si="8"/>
        <v>320677.9700000001</v>
      </c>
      <c r="Y153" s="139"/>
      <c r="Z153" s="141">
        <v>3.7</v>
      </c>
      <c r="AA153" s="142">
        <v>19998.36</v>
      </c>
      <c r="AB153" s="143">
        <f t="shared" si="9"/>
        <v>300679.6100000001</v>
      </c>
    </row>
    <row r="154" spans="1:29" ht="12.75">
      <c r="A154" s="133">
        <v>151</v>
      </c>
      <c r="B154" s="134" t="s">
        <v>256</v>
      </c>
      <c r="C154" s="134">
        <v>199</v>
      </c>
      <c r="D154" s="134"/>
      <c r="E154" s="133"/>
      <c r="F154" s="133"/>
      <c r="G154" s="133">
        <v>1</v>
      </c>
      <c r="H154" s="133"/>
      <c r="I154" s="133"/>
      <c r="J154" s="160">
        <v>40589</v>
      </c>
      <c r="K154" s="136">
        <v>5508.3</v>
      </c>
      <c r="L154" s="146"/>
      <c r="M154" s="147">
        <v>-150.71161745112016</v>
      </c>
      <c r="N154" s="148">
        <v>-145917.48</v>
      </c>
      <c r="O154" s="162">
        <v>3</v>
      </c>
      <c r="P154" s="163">
        <v>40452</v>
      </c>
      <c r="Q154" s="149">
        <v>0.028240939796253164</v>
      </c>
      <c r="R154" s="139">
        <v>174976.7</v>
      </c>
      <c r="S154" s="150">
        <v>4.137620535440859</v>
      </c>
      <c r="T154" s="89">
        <v>3860.399959566321</v>
      </c>
      <c r="U154" s="139">
        <v>219974.08</v>
      </c>
      <c r="V154" s="147">
        <v>-789.6743645559486</v>
      </c>
      <c r="W154" s="151">
        <v>-44997.38</v>
      </c>
      <c r="X154" s="151">
        <f t="shared" si="8"/>
        <v>-190914.86000000002</v>
      </c>
      <c r="Y154" s="151"/>
      <c r="Z154" s="141">
        <v>5.1</v>
      </c>
      <c r="AA154" s="147">
        <v>3040.38</v>
      </c>
      <c r="AB154" s="151">
        <f t="shared" si="9"/>
        <v>-193955.24000000002</v>
      </c>
      <c r="AC154" t="s">
        <v>251</v>
      </c>
    </row>
    <row r="155" spans="1:28" ht="12.75">
      <c r="A155" s="133">
        <v>152</v>
      </c>
      <c r="B155" s="134" t="s">
        <v>256</v>
      </c>
      <c r="C155" s="134">
        <v>201</v>
      </c>
      <c r="D155" s="134"/>
      <c r="E155" s="144"/>
      <c r="F155" s="144"/>
      <c r="G155" s="144">
        <v>1</v>
      </c>
      <c r="H155" s="144"/>
      <c r="I155" s="144"/>
      <c r="J155" s="160">
        <v>40589</v>
      </c>
      <c r="K155" s="136">
        <v>5566.79</v>
      </c>
      <c r="L155" s="152"/>
      <c r="M155" s="89">
        <v>288.73911236430854</v>
      </c>
      <c r="N155" s="92">
        <v>279554.33</v>
      </c>
      <c r="O155" s="89">
        <v>12</v>
      </c>
      <c r="P155" s="159"/>
      <c r="Q155" s="138">
        <v>0.014729615129456844</v>
      </c>
      <c r="R155" s="139">
        <v>569119.31</v>
      </c>
      <c r="S155" s="150">
        <v>2.810245413520469</v>
      </c>
      <c r="T155" s="89">
        <v>10723.89649799411</v>
      </c>
      <c r="U155" s="139">
        <v>611071.22</v>
      </c>
      <c r="V155" s="89">
        <v>-736.2282436971545</v>
      </c>
      <c r="W155" s="139">
        <v>-41951.91</v>
      </c>
      <c r="X155" s="139">
        <f t="shared" si="8"/>
        <v>237602.42</v>
      </c>
      <c r="Y155" s="139"/>
      <c r="Z155" s="141">
        <v>3</v>
      </c>
      <c r="AA155" s="142">
        <v>21343.08</v>
      </c>
      <c r="AB155" s="143">
        <f t="shared" si="9"/>
        <v>216259.34000000003</v>
      </c>
    </row>
    <row r="156" spans="1:28" ht="12.75">
      <c r="A156" s="133">
        <v>153</v>
      </c>
      <c r="B156" s="134" t="s">
        <v>256</v>
      </c>
      <c r="C156" s="134">
        <v>203</v>
      </c>
      <c r="D156" s="134"/>
      <c r="E156" s="144"/>
      <c r="F156" s="144"/>
      <c r="G156" s="144">
        <v>1</v>
      </c>
      <c r="H156" s="144"/>
      <c r="I156" s="144"/>
      <c r="J156" s="160">
        <v>40589</v>
      </c>
      <c r="K156" s="136">
        <v>5580.35</v>
      </c>
      <c r="L156" s="152"/>
      <c r="M156" s="89">
        <v>354.998837108419</v>
      </c>
      <c r="N156" s="92">
        <v>343706.32</v>
      </c>
      <c r="O156" s="89">
        <v>12</v>
      </c>
      <c r="P156" s="159"/>
      <c r="Q156" s="138">
        <v>0.013745773363887532</v>
      </c>
      <c r="R156" s="139">
        <v>552357.72</v>
      </c>
      <c r="S156" s="150">
        <v>2.7335266593560914</v>
      </c>
      <c r="T156" s="89">
        <v>10234.323812629207</v>
      </c>
      <c r="U156" s="139">
        <v>583174.29</v>
      </c>
      <c r="V156" s="89">
        <v>-540.8103996686677</v>
      </c>
      <c r="W156" s="139">
        <v>-30816.57000000018</v>
      </c>
      <c r="X156" s="139">
        <f t="shared" si="8"/>
        <v>312889.7499999998</v>
      </c>
      <c r="Y156" s="139"/>
      <c r="Z156" s="141">
        <v>3.7</v>
      </c>
      <c r="AA156" s="142">
        <v>18431.52</v>
      </c>
      <c r="AB156" s="143">
        <f t="shared" si="9"/>
        <v>294458.2299999998</v>
      </c>
    </row>
    <row r="157" spans="1:28" ht="12.75">
      <c r="A157" s="133">
        <v>154</v>
      </c>
      <c r="B157" s="134" t="s">
        <v>256</v>
      </c>
      <c r="C157" s="134">
        <v>205</v>
      </c>
      <c r="D157" s="134"/>
      <c r="E157" s="144"/>
      <c r="F157" s="144"/>
      <c r="G157" s="144">
        <v>1</v>
      </c>
      <c r="H157" s="144"/>
      <c r="I157" s="144"/>
      <c r="J157" s="160">
        <v>40589</v>
      </c>
      <c r="K157" s="136">
        <v>3268.3</v>
      </c>
      <c r="L157" s="152"/>
      <c r="M157" s="89">
        <v>130.50247750957976</v>
      </c>
      <c r="N157" s="92">
        <v>126351.2</v>
      </c>
      <c r="O157" s="89">
        <v>12</v>
      </c>
      <c r="P157" s="159"/>
      <c r="Q157" s="138">
        <v>0.015988497501793087</v>
      </c>
      <c r="R157" s="139">
        <v>366131.76</v>
      </c>
      <c r="S157" s="150">
        <v>3.01509915681887</v>
      </c>
      <c r="T157" s="89">
        <v>6874.426077547024</v>
      </c>
      <c r="U157" s="139">
        <v>391719.92</v>
      </c>
      <c r="V157" s="89">
        <v>-449.0553477401709</v>
      </c>
      <c r="W157" s="139">
        <v>-25588.159999999916</v>
      </c>
      <c r="X157" s="139">
        <f t="shared" si="8"/>
        <v>100763.04000000008</v>
      </c>
      <c r="Y157" s="139"/>
      <c r="Z157" s="141">
        <v>3.7</v>
      </c>
      <c r="AA157" s="142">
        <v>12553.68</v>
      </c>
      <c r="AB157" s="143">
        <f t="shared" si="9"/>
        <v>88209.36000000007</v>
      </c>
    </row>
    <row r="158" spans="1:28" ht="12.75">
      <c r="A158" s="133">
        <v>155</v>
      </c>
      <c r="B158" s="134" t="s">
        <v>256</v>
      </c>
      <c r="C158" s="134">
        <v>209</v>
      </c>
      <c r="D158" s="134"/>
      <c r="E158" s="144"/>
      <c r="F158" s="144">
        <v>1</v>
      </c>
      <c r="G158" s="144">
        <v>1</v>
      </c>
      <c r="H158" s="144"/>
      <c r="I158" s="144"/>
      <c r="J158" s="145">
        <v>40588</v>
      </c>
      <c r="K158" s="136">
        <v>4482.6</v>
      </c>
      <c r="L158" s="152"/>
      <c r="M158" s="89">
        <v>230.8714981563537</v>
      </c>
      <c r="N158" s="92">
        <v>223527.47</v>
      </c>
      <c r="O158" s="89">
        <v>12</v>
      </c>
      <c r="P158" s="159"/>
      <c r="Q158" s="138">
        <v>0.015918362206973444</v>
      </c>
      <c r="R158" s="139">
        <v>425313.79</v>
      </c>
      <c r="S158" s="150">
        <v>3.0530668514475257</v>
      </c>
      <c r="T158" s="89">
        <v>8609.648521082023</v>
      </c>
      <c r="U158" s="139">
        <v>490596.71</v>
      </c>
      <c r="V158" s="89">
        <v>-1145.672226730453</v>
      </c>
      <c r="W158" s="139">
        <v>-65282.919999999925</v>
      </c>
      <c r="X158" s="139">
        <f t="shared" si="8"/>
        <v>158244.55000000008</v>
      </c>
      <c r="Y158" s="139"/>
      <c r="Z158" s="141">
        <v>1.5</v>
      </c>
      <c r="AA158" s="142">
        <v>15769.62</v>
      </c>
      <c r="AB158" s="143">
        <f t="shared" si="9"/>
        <v>142474.93000000008</v>
      </c>
    </row>
    <row r="159" spans="1:28" ht="12.75">
      <c r="A159" s="133">
        <v>156</v>
      </c>
      <c r="B159" s="134" t="s">
        <v>256</v>
      </c>
      <c r="C159" s="134">
        <v>211</v>
      </c>
      <c r="D159" s="134"/>
      <c r="E159" s="133">
        <v>1</v>
      </c>
      <c r="F159" s="133"/>
      <c r="G159" s="133"/>
      <c r="H159" s="133"/>
      <c r="I159" s="133">
        <v>1</v>
      </c>
      <c r="J159" s="160">
        <v>40584</v>
      </c>
      <c r="K159" s="136">
        <v>3665.1</v>
      </c>
      <c r="L159" s="137"/>
      <c r="M159" s="89">
        <v>139.86163542279917</v>
      </c>
      <c r="N159" s="92">
        <v>135412.64</v>
      </c>
      <c r="O159" s="89">
        <v>12</v>
      </c>
      <c r="P159" s="159"/>
      <c r="Q159" s="138">
        <v>0.017277187435268987</v>
      </c>
      <c r="R159" s="139">
        <v>316941.16</v>
      </c>
      <c r="S159" s="150">
        <v>3.1154676980615155</v>
      </c>
      <c r="T159" s="89">
        <v>6841.567064943088</v>
      </c>
      <c r="U159" s="139">
        <v>389847.54</v>
      </c>
      <c r="V159" s="89">
        <v>-1279.4588978312522</v>
      </c>
      <c r="W159" s="139">
        <v>-72906.37999999995</v>
      </c>
      <c r="X159" s="139">
        <f t="shared" si="8"/>
        <v>62506.26000000007</v>
      </c>
      <c r="Y159" s="139"/>
      <c r="Z159" s="141">
        <v>3</v>
      </c>
      <c r="AA159" s="142">
        <v>13068.96</v>
      </c>
      <c r="AB159" s="143">
        <f t="shared" si="9"/>
        <v>49437.30000000007</v>
      </c>
    </row>
    <row r="160" spans="1:28" ht="12.75">
      <c r="A160" s="133">
        <v>157</v>
      </c>
      <c r="B160" s="134" t="s">
        <v>256</v>
      </c>
      <c r="C160" s="134">
        <v>213</v>
      </c>
      <c r="D160" s="134"/>
      <c r="E160" s="133">
        <v>1</v>
      </c>
      <c r="F160" s="133"/>
      <c r="G160" s="133"/>
      <c r="H160" s="133"/>
      <c r="I160" s="133">
        <v>1</v>
      </c>
      <c r="J160" s="160">
        <v>40584</v>
      </c>
      <c r="K160" s="136">
        <v>3740.2</v>
      </c>
      <c r="L160" s="137"/>
      <c r="M160" s="89">
        <v>102.6736107582193</v>
      </c>
      <c r="N160" s="92">
        <v>99407.56000000006</v>
      </c>
      <c r="O160" s="89">
        <v>12</v>
      </c>
      <c r="P160" s="159"/>
      <c r="Q160" s="138">
        <v>0.01758619480300555</v>
      </c>
      <c r="R160" s="139">
        <v>353483.89</v>
      </c>
      <c r="S160" s="150">
        <v>2.8640793219582736</v>
      </c>
      <c r="T160" s="89">
        <v>6667.576661518861</v>
      </c>
      <c r="U160" s="139">
        <v>379933.19</v>
      </c>
      <c r="V160" s="89">
        <v>-464.16770222981904</v>
      </c>
      <c r="W160" s="139">
        <v>-26449.29999999993</v>
      </c>
      <c r="X160" s="139">
        <f t="shared" si="8"/>
        <v>72958.26000000013</v>
      </c>
      <c r="Y160" s="139"/>
      <c r="Z160" s="141">
        <v>3.7</v>
      </c>
      <c r="AA160" s="142">
        <v>14713.98</v>
      </c>
      <c r="AB160" s="143">
        <f t="shared" si="9"/>
        <v>58244.28000000013</v>
      </c>
    </row>
    <row r="161" spans="1:28" ht="12.75">
      <c r="A161" s="133">
        <v>158</v>
      </c>
      <c r="B161" s="134" t="s">
        <v>256</v>
      </c>
      <c r="C161" s="134">
        <v>215</v>
      </c>
      <c r="D161" s="134"/>
      <c r="E161" s="144"/>
      <c r="F161" s="144"/>
      <c r="G161" s="144"/>
      <c r="H161" s="144"/>
      <c r="I161" s="144">
        <v>1</v>
      </c>
      <c r="J161" s="135">
        <v>40582</v>
      </c>
      <c r="K161" s="136">
        <v>3705.5</v>
      </c>
      <c r="L161" s="146"/>
      <c r="M161" s="147">
        <v>14.104051684070214</v>
      </c>
      <c r="N161" s="148">
        <v>13655.4</v>
      </c>
      <c r="O161" s="89">
        <v>12</v>
      </c>
      <c r="P161" s="159"/>
      <c r="Q161" s="149">
        <v>0.019963259553801745</v>
      </c>
      <c r="R161" s="139">
        <v>384400.05</v>
      </c>
      <c r="S161" s="150">
        <v>2.841625035291669</v>
      </c>
      <c r="T161" s="89">
        <v>7467.790592746507</v>
      </c>
      <c r="U161" s="139">
        <v>425531.14</v>
      </c>
      <c r="V161" s="147">
        <v>-721.8234310714561</v>
      </c>
      <c r="W161" s="151">
        <v>-41131.08999999991</v>
      </c>
      <c r="X161" s="151">
        <f t="shared" si="8"/>
        <v>-27475.689999999908</v>
      </c>
      <c r="Y161" s="151"/>
      <c r="Z161" s="141">
        <v>3.7</v>
      </c>
      <c r="AA161" s="147">
        <v>14431.26</v>
      </c>
      <c r="AB161" s="151">
        <f t="shared" si="9"/>
        <v>-41906.94999999991</v>
      </c>
    </row>
    <row r="162" spans="1:28" ht="12.75">
      <c r="A162" s="133">
        <v>159</v>
      </c>
      <c r="B162" s="134" t="s">
        <v>256</v>
      </c>
      <c r="C162" s="134">
        <v>219</v>
      </c>
      <c r="D162" s="134"/>
      <c r="E162" s="144"/>
      <c r="F162" s="144"/>
      <c r="G162" s="144">
        <v>1</v>
      </c>
      <c r="H162" s="144"/>
      <c r="I162" s="144"/>
      <c r="J162" s="160">
        <v>40589</v>
      </c>
      <c r="K162" s="136">
        <v>4428.1</v>
      </c>
      <c r="L162" s="152"/>
      <c r="M162" s="89">
        <v>178.13736683915374</v>
      </c>
      <c r="N162" s="92">
        <v>172470.82</v>
      </c>
      <c r="O162" s="89">
        <v>12</v>
      </c>
      <c r="P162" s="159"/>
      <c r="Q162" s="138">
        <v>0.017913851984595514</v>
      </c>
      <c r="R162" s="139">
        <v>450177.12</v>
      </c>
      <c r="S162" s="150">
        <v>3.655066149134859</v>
      </c>
      <c r="T162" s="89">
        <v>10131.843365401828</v>
      </c>
      <c r="U162" s="139">
        <v>577334.73</v>
      </c>
      <c r="V162" s="89">
        <v>-2231.532040110773</v>
      </c>
      <c r="W162" s="139">
        <v>-127157.61</v>
      </c>
      <c r="X162" s="139">
        <f t="shared" si="8"/>
        <v>45313.21000000001</v>
      </c>
      <c r="Y162" s="139"/>
      <c r="Z162" s="141">
        <v>3</v>
      </c>
      <c r="AA162" s="142">
        <f>12520.31+3836.41</f>
        <v>16356.72</v>
      </c>
      <c r="AB162" s="143">
        <f t="shared" si="9"/>
        <v>28956.490000000005</v>
      </c>
    </row>
    <row r="163" spans="1:28" ht="12.75">
      <c r="A163" s="133">
        <v>160</v>
      </c>
      <c r="B163" s="134" t="s">
        <v>256</v>
      </c>
      <c r="C163" s="134">
        <v>233</v>
      </c>
      <c r="D163" s="134"/>
      <c r="E163" s="144"/>
      <c r="F163" s="144"/>
      <c r="G163" s="144">
        <v>1</v>
      </c>
      <c r="H163" s="144"/>
      <c r="I163" s="144"/>
      <c r="J163" s="160">
        <v>40589</v>
      </c>
      <c r="K163" s="136">
        <v>4367.7</v>
      </c>
      <c r="L163" s="152"/>
      <c r="M163" s="89">
        <v>238.8968744771172</v>
      </c>
      <c r="N163" s="92">
        <v>231297.56</v>
      </c>
      <c r="O163" s="89">
        <v>12</v>
      </c>
      <c r="P163" s="159"/>
      <c r="Q163" s="138">
        <v>0.015338278280010135</v>
      </c>
      <c r="R163" s="139">
        <v>509750.58</v>
      </c>
      <c r="S163" s="150">
        <v>3.0014544143477107</v>
      </c>
      <c r="T163" s="89">
        <v>9688.69484951441</v>
      </c>
      <c r="U163" s="139">
        <v>552083.15</v>
      </c>
      <c r="V163" s="89">
        <v>-742.908621534445</v>
      </c>
      <c r="W163" s="139">
        <v>-42332.570000000065</v>
      </c>
      <c r="X163" s="139">
        <f t="shared" si="8"/>
        <v>188964.98999999993</v>
      </c>
      <c r="Y163" s="139"/>
      <c r="Z163" s="141">
        <v>3.7</v>
      </c>
      <c r="AA163" s="142">
        <v>15327.3</v>
      </c>
      <c r="AB163" s="143">
        <f t="shared" si="9"/>
        <v>173637.68999999994</v>
      </c>
    </row>
    <row r="164" spans="1:28" ht="12.75">
      <c r="A164" s="133">
        <v>161</v>
      </c>
      <c r="B164" s="134" t="s">
        <v>256</v>
      </c>
      <c r="C164" s="134">
        <v>235</v>
      </c>
      <c r="D164" s="134"/>
      <c r="E164" s="144"/>
      <c r="F164" s="144"/>
      <c r="G164" s="144">
        <v>1</v>
      </c>
      <c r="H164" s="144"/>
      <c r="I164" s="144"/>
      <c r="J164" s="160">
        <v>40589</v>
      </c>
      <c r="K164" s="136">
        <v>6005.6</v>
      </c>
      <c r="L164" s="152"/>
      <c r="M164" s="89">
        <v>233.90461717224912</v>
      </c>
      <c r="N164" s="92">
        <v>226464.11</v>
      </c>
      <c r="O164" s="89">
        <v>12</v>
      </c>
      <c r="P164" s="159"/>
      <c r="Q164" s="138">
        <v>0.015728330951219772</v>
      </c>
      <c r="R164" s="139">
        <v>625981.48</v>
      </c>
      <c r="S164" s="150">
        <v>3.069157967885971</v>
      </c>
      <c r="T164" s="89">
        <v>11601.41711860897</v>
      </c>
      <c r="U164" s="139">
        <v>661074.27</v>
      </c>
      <c r="V164" s="89">
        <v>-615.8553115885297</v>
      </c>
      <c r="W164" s="139">
        <v>-35092.79</v>
      </c>
      <c r="X164" s="139">
        <f aca="true" t="shared" si="10" ref="X164:X183">N164+W164</f>
        <v>191371.31999999998</v>
      </c>
      <c r="Y164" s="139"/>
      <c r="Z164" s="141">
        <v>3</v>
      </c>
      <c r="AA164" s="142">
        <v>22074.96</v>
      </c>
      <c r="AB164" s="143">
        <f aca="true" t="shared" si="11" ref="AB164:AB183">X164-AA164</f>
        <v>169296.36</v>
      </c>
    </row>
    <row r="165" spans="1:28" ht="12.75">
      <c r="A165" s="133">
        <v>162</v>
      </c>
      <c r="B165" s="134" t="s">
        <v>256</v>
      </c>
      <c r="C165" s="134">
        <v>237</v>
      </c>
      <c r="D165" s="134"/>
      <c r="E165" s="144"/>
      <c r="F165" s="144"/>
      <c r="G165" s="144">
        <v>1</v>
      </c>
      <c r="H165" s="144"/>
      <c r="I165" s="144"/>
      <c r="J165" s="160">
        <v>40589</v>
      </c>
      <c r="K165" s="136">
        <v>5925.96</v>
      </c>
      <c r="L165" s="152"/>
      <c r="M165" s="89">
        <v>216.38039661636662</v>
      </c>
      <c r="N165" s="92">
        <v>209497.34</v>
      </c>
      <c r="O165" s="89">
        <v>12</v>
      </c>
      <c r="P165" s="159"/>
      <c r="Q165" s="138">
        <v>0.01790531667843043</v>
      </c>
      <c r="R165" s="139">
        <v>673263.14</v>
      </c>
      <c r="S165" s="150">
        <v>3.55054389779183</v>
      </c>
      <c r="T165" s="89">
        <v>14699.251736858178</v>
      </c>
      <c r="U165" s="139">
        <v>837595.7</v>
      </c>
      <c r="V165" s="89">
        <v>-2883.928004183761</v>
      </c>
      <c r="W165" s="139">
        <v>-164332.56</v>
      </c>
      <c r="X165" s="139">
        <f t="shared" si="10"/>
        <v>45164.78</v>
      </c>
      <c r="Y165" s="139"/>
      <c r="Z165" s="141">
        <v>3</v>
      </c>
      <c r="AA165" s="142">
        <v>26333.36</v>
      </c>
      <c r="AB165" s="143">
        <f t="shared" si="11"/>
        <v>18831.42</v>
      </c>
    </row>
    <row r="166" spans="1:28" ht="12.75">
      <c r="A166" s="133">
        <v>163</v>
      </c>
      <c r="B166" s="134" t="s">
        <v>256</v>
      </c>
      <c r="C166" s="134">
        <v>239</v>
      </c>
      <c r="D166" s="134"/>
      <c r="E166" s="144"/>
      <c r="F166" s="144"/>
      <c r="G166" s="144">
        <v>1</v>
      </c>
      <c r="H166" s="144"/>
      <c r="I166" s="144"/>
      <c r="J166" s="160">
        <v>40589</v>
      </c>
      <c r="K166" s="136">
        <v>4469.61</v>
      </c>
      <c r="L166" s="152"/>
      <c r="M166" s="89">
        <v>326.66010783007494</v>
      </c>
      <c r="N166" s="92">
        <v>316269.04</v>
      </c>
      <c r="O166" s="89">
        <v>12</v>
      </c>
      <c r="P166" s="159"/>
      <c r="Q166" s="138">
        <v>0.013636598490596029</v>
      </c>
      <c r="R166" s="139">
        <v>475970.18</v>
      </c>
      <c r="S166" s="150">
        <v>2.8031766090455914</v>
      </c>
      <c r="T166" s="89">
        <v>8476.806065753868</v>
      </c>
      <c r="U166" s="139">
        <v>483027.06</v>
      </c>
      <c r="V166" s="89">
        <v>-123.84356167364604</v>
      </c>
      <c r="W166" s="139">
        <v>-7056.879999999946</v>
      </c>
      <c r="X166" s="139">
        <f t="shared" si="10"/>
        <v>309212.16000000003</v>
      </c>
      <c r="Y166" s="139"/>
      <c r="Z166" s="141">
        <v>3</v>
      </c>
      <c r="AA166" s="142">
        <v>16950.66</v>
      </c>
      <c r="AB166" s="143">
        <f t="shared" si="11"/>
        <v>292261.50000000006</v>
      </c>
    </row>
    <row r="167" spans="1:28" ht="12.75">
      <c r="A167" s="133">
        <v>164</v>
      </c>
      <c r="B167" s="134" t="s">
        <v>256</v>
      </c>
      <c r="C167" s="134">
        <v>241</v>
      </c>
      <c r="D167" s="134"/>
      <c r="E167" s="144"/>
      <c r="F167" s="144"/>
      <c r="G167" s="144">
        <v>1</v>
      </c>
      <c r="H167" s="144"/>
      <c r="I167" s="144"/>
      <c r="J167" s="160">
        <v>40589</v>
      </c>
      <c r="K167" s="136">
        <v>4531.2</v>
      </c>
      <c r="L167" s="152"/>
      <c r="M167" s="89">
        <v>203.1988966008737</v>
      </c>
      <c r="N167" s="92">
        <v>196735.15</v>
      </c>
      <c r="O167" s="89">
        <v>12</v>
      </c>
      <c r="P167" s="159"/>
      <c r="Q167" s="138">
        <v>0.014816868064176055</v>
      </c>
      <c r="R167" s="139">
        <v>478896.36</v>
      </c>
      <c r="S167" s="150">
        <v>2.748968386382256</v>
      </c>
      <c r="T167" s="89">
        <v>8477.818503602879</v>
      </c>
      <c r="U167" s="139">
        <v>483084.75</v>
      </c>
      <c r="V167" s="89">
        <v>-73.50347189122294</v>
      </c>
      <c r="W167" s="139">
        <v>-4188.390000000014</v>
      </c>
      <c r="X167" s="139">
        <f t="shared" si="10"/>
        <v>192546.75999999998</v>
      </c>
      <c r="Y167" s="139"/>
      <c r="Z167" s="141">
        <v>3</v>
      </c>
      <c r="AA167" s="142">
        <f>12792.9+3912.66</f>
        <v>16705.559999999998</v>
      </c>
      <c r="AB167" s="143">
        <f t="shared" si="11"/>
        <v>175841.19999999998</v>
      </c>
    </row>
    <row r="168" spans="1:28" ht="12.75">
      <c r="A168" s="133">
        <v>165</v>
      </c>
      <c r="B168" s="134" t="s">
        <v>256</v>
      </c>
      <c r="C168" s="134">
        <v>245</v>
      </c>
      <c r="D168" s="134"/>
      <c r="E168" s="144"/>
      <c r="F168" s="144"/>
      <c r="G168" s="144">
        <v>1</v>
      </c>
      <c r="H168" s="144"/>
      <c r="I168" s="144"/>
      <c r="J168" s="160">
        <v>40589</v>
      </c>
      <c r="K168" s="136">
        <v>4465.3</v>
      </c>
      <c r="L168" s="152"/>
      <c r="M168" s="89">
        <v>149.67830725374142</v>
      </c>
      <c r="N168" s="92">
        <v>144917.05</v>
      </c>
      <c r="O168" s="89">
        <v>12</v>
      </c>
      <c r="P168" s="159"/>
      <c r="Q168" s="138">
        <v>0.015618718544138271</v>
      </c>
      <c r="R168" s="139">
        <v>526752.89</v>
      </c>
      <c r="S168" s="150">
        <v>2.4213288531400994</v>
      </c>
      <c r="T168" s="89">
        <v>7874.161430411604</v>
      </c>
      <c r="U168" s="139">
        <v>448687.04</v>
      </c>
      <c r="V168" s="89">
        <v>1370.0041160221945</v>
      </c>
      <c r="W168" s="139">
        <v>78065.85</v>
      </c>
      <c r="X168" s="139">
        <f t="shared" si="10"/>
        <v>222982.9</v>
      </c>
      <c r="Y168" s="139"/>
      <c r="Z168" s="141">
        <v>4.8</v>
      </c>
      <c r="AA168" s="142">
        <v>16112.76</v>
      </c>
      <c r="AB168" s="143">
        <f t="shared" si="11"/>
        <v>206870.13999999998</v>
      </c>
    </row>
    <row r="169" spans="1:28" ht="12.75">
      <c r="A169" s="133">
        <v>166</v>
      </c>
      <c r="B169" s="134" t="s">
        <v>256</v>
      </c>
      <c r="C169" s="134">
        <v>247</v>
      </c>
      <c r="D169" s="134"/>
      <c r="E169" s="144"/>
      <c r="F169" s="144"/>
      <c r="G169" s="144">
        <v>1</v>
      </c>
      <c r="H169" s="144"/>
      <c r="I169" s="144"/>
      <c r="J169" s="160">
        <v>40589</v>
      </c>
      <c r="K169" s="136">
        <v>4464.62</v>
      </c>
      <c r="L169" s="152"/>
      <c r="M169" s="89">
        <v>279.4395589708629</v>
      </c>
      <c r="N169" s="92">
        <v>270550.6</v>
      </c>
      <c r="O169" s="89">
        <v>12</v>
      </c>
      <c r="P169" s="159"/>
      <c r="Q169" s="138">
        <v>0.013212852422634501</v>
      </c>
      <c r="R169" s="139">
        <v>513873.35</v>
      </c>
      <c r="S169" s="150">
        <v>2.563831701782264</v>
      </c>
      <c r="T169" s="89">
        <v>7968.388929139276</v>
      </c>
      <c r="U169" s="139">
        <v>454056.33</v>
      </c>
      <c r="V169" s="89">
        <v>1049.7491911860207</v>
      </c>
      <c r="W169" s="139">
        <v>59817.02000000008</v>
      </c>
      <c r="X169" s="139">
        <f t="shared" si="10"/>
        <v>330367.62000000005</v>
      </c>
      <c r="Y169" s="139"/>
      <c r="Z169" s="141">
        <v>3</v>
      </c>
      <c r="AA169" s="142">
        <v>15926.94</v>
      </c>
      <c r="AB169" s="143">
        <f t="shared" si="11"/>
        <v>314440.68000000005</v>
      </c>
    </row>
    <row r="170" spans="1:29" ht="12.75">
      <c r="A170" s="133">
        <v>167</v>
      </c>
      <c r="B170" s="134" t="s">
        <v>256</v>
      </c>
      <c r="C170" s="134">
        <v>257</v>
      </c>
      <c r="D170" s="134"/>
      <c r="E170" s="133"/>
      <c r="F170" s="133"/>
      <c r="G170" s="133"/>
      <c r="H170" s="133">
        <v>1</v>
      </c>
      <c r="I170" s="133"/>
      <c r="J170" s="160">
        <v>40589</v>
      </c>
      <c r="K170" s="136">
        <v>11107.2</v>
      </c>
      <c r="L170" s="146"/>
      <c r="M170" s="147">
        <v>-200.29478914262694</v>
      </c>
      <c r="N170" s="148">
        <v>-193923.41</v>
      </c>
      <c r="O170" s="162">
        <v>1</v>
      </c>
      <c r="P170" s="163">
        <v>40513</v>
      </c>
      <c r="Q170" s="149">
        <v>0.03735602015973702</v>
      </c>
      <c r="R170" s="139">
        <v>112888.28</v>
      </c>
      <c r="S170" s="150">
        <v>4.252918739635158</v>
      </c>
      <c r="T170" s="89">
        <v>2564.51</v>
      </c>
      <c r="U170" s="139">
        <v>146131.42</v>
      </c>
      <c r="V170" s="147">
        <v>-583.3951957277889</v>
      </c>
      <c r="W170" s="151">
        <v>-33243.14</v>
      </c>
      <c r="X170" s="151">
        <f t="shared" si="10"/>
        <v>-227166.55</v>
      </c>
      <c r="Y170" s="151"/>
      <c r="Z170" s="141">
        <v>5.1</v>
      </c>
      <c r="AA170" s="147">
        <v>776.34</v>
      </c>
      <c r="AB170" s="151">
        <f t="shared" si="11"/>
        <v>-227942.88999999998</v>
      </c>
      <c r="AC170" s="86" t="s">
        <v>251</v>
      </c>
    </row>
    <row r="171" spans="1:29" ht="12.75">
      <c r="A171" s="133">
        <v>168</v>
      </c>
      <c r="B171" s="134" t="s">
        <v>256</v>
      </c>
      <c r="C171" s="134">
        <v>261</v>
      </c>
      <c r="D171" s="134"/>
      <c r="E171" s="133"/>
      <c r="F171" s="133"/>
      <c r="G171" s="133">
        <v>1</v>
      </c>
      <c r="H171" s="133"/>
      <c r="I171" s="133"/>
      <c r="J171" s="160">
        <v>40589</v>
      </c>
      <c r="K171" s="136">
        <v>4426.6</v>
      </c>
      <c r="L171" s="146"/>
      <c r="M171" s="147">
        <v>-109.13440791580165</v>
      </c>
      <c r="N171" s="148">
        <v>-105662.84</v>
      </c>
      <c r="O171" s="162">
        <v>1</v>
      </c>
      <c r="P171" s="163">
        <v>40513</v>
      </c>
      <c r="Q171" s="149">
        <v>0.04394796932570273</v>
      </c>
      <c r="R171" s="139">
        <v>48995.59</v>
      </c>
      <c r="S171" s="150">
        <v>4.133463035019455</v>
      </c>
      <c r="T171" s="89">
        <v>1062.3</v>
      </c>
      <c r="U171" s="139">
        <v>60532.19</v>
      </c>
      <c r="V171" s="147">
        <v>-202.4597340924007</v>
      </c>
      <c r="W171" s="151">
        <v>-11536.6</v>
      </c>
      <c r="X171" s="151">
        <f t="shared" si="10"/>
        <v>-117199.44</v>
      </c>
      <c r="Y171" s="151"/>
      <c r="Z171" s="141">
        <v>5.1</v>
      </c>
      <c r="AA171" s="147">
        <v>2102.16</v>
      </c>
      <c r="AB171" s="151">
        <f t="shared" si="11"/>
        <v>-119301.6</v>
      </c>
      <c r="AC171" s="86" t="s">
        <v>251</v>
      </c>
    </row>
    <row r="172" spans="1:28" ht="12.75">
      <c r="A172" s="133">
        <v>169</v>
      </c>
      <c r="B172" s="134" t="s">
        <v>256</v>
      </c>
      <c r="C172" s="134">
        <v>263</v>
      </c>
      <c r="D172" s="134"/>
      <c r="E172" s="144"/>
      <c r="F172" s="144"/>
      <c r="G172" s="144">
        <v>1</v>
      </c>
      <c r="H172" s="144"/>
      <c r="I172" s="144"/>
      <c r="J172" s="160">
        <v>40589</v>
      </c>
      <c r="K172" s="136">
        <v>4459.7</v>
      </c>
      <c r="L172" s="152"/>
      <c r="M172" s="89">
        <v>141.61153802456124</v>
      </c>
      <c r="N172" s="92">
        <v>137106.88</v>
      </c>
      <c r="O172" s="89">
        <v>12</v>
      </c>
      <c r="P172" s="159"/>
      <c r="Q172" s="138">
        <v>0.017660241336376004</v>
      </c>
      <c r="R172" s="139">
        <v>506174</v>
      </c>
      <c r="S172" s="150">
        <v>3.0674000823618353</v>
      </c>
      <c r="T172" s="89">
        <v>9827.94986388732</v>
      </c>
      <c r="U172" s="139">
        <v>560018.2</v>
      </c>
      <c r="V172" s="89">
        <v>-944.9302542548376</v>
      </c>
      <c r="W172" s="139">
        <v>-53844.2</v>
      </c>
      <c r="X172" s="139">
        <f t="shared" si="10"/>
        <v>83262.68000000001</v>
      </c>
      <c r="Y172" s="139"/>
      <c r="Z172" s="141">
        <v>3</v>
      </c>
      <c r="AA172" s="142">
        <v>16314.54</v>
      </c>
      <c r="AB172" s="143">
        <f t="shared" si="11"/>
        <v>66948.14000000001</v>
      </c>
    </row>
    <row r="173" spans="1:28" ht="12.75">
      <c r="A173" s="133">
        <v>170</v>
      </c>
      <c r="B173" s="134" t="s">
        <v>256</v>
      </c>
      <c r="C173" s="134">
        <v>265</v>
      </c>
      <c r="D173" s="134"/>
      <c r="E173" s="144"/>
      <c r="F173" s="144"/>
      <c r="G173" s="144">
        <v>1</v>
      </c>
      <c r="H173" s="144"/>
      <c r="I173" s="144"/>
      <c r="J173" s="160">
        <v>40589</v>
      </c>
      <c r="K173" s="136">
        <v>4530.8</v>
      </c>
      <c r="L173" s="152"/>
      <c r="M173" s="89">
        <v>231.59201282806043</v>
      </c>
      <c r="N173" s="92">
        <v>224225.07</v>
      </c>
      <c r="O173" s="89">
        <v>12</v>
      </c>
      <c r="P173" s="159"/>
      <c r="Q173" s="138">
        <v>0.015093512443122606</v>
      </c>
      <c r="R173" s="139">
        <v>467951.02</v>
      </c>
      <c r="S173" s="150">
        <v>3.0322119434657338</v>
      </c>
      <c r="T173" s="89">
        <v>9060.249287075612</v>
      </c>
      <c r="U173" s="139">
        <v>516272.94</v>
      </c>
      <c r="V173" s="89">
        <v>-848.0177481037936</v>
      </c>
      <c r="W173" s="139">
        <v>-48321.92</v>
      </c>
      <c r="X173" s="139">
        <f t="shared" si="10"/>
        <v>175903.15000000002</v>
      </c>
      <c r="Y173" s="139"/>
      <c r="Z173" s="141">
        <v>3.7</v>
      </c>
      <c r="AA173" s="142">
        <f>8546.58+6897</f>
        <v>15443.58</v>
      </c>
      <c r="AB173" s="143">
        <f t="shared" si="11"/>
        <v>160459.57000000004</v>
      </c>
    </row>
    <row r="174" spans="1:28" ht="12.75">
      <c r="A174" s="133">
        <v>171</v>
      </c>
      <c r="B174" s="134" t="s">
        <v>256</v>
      </c>
      <c r="C174" s="134">
        <v>267</v>
      </c>
      <c r="D174" s="134"/>
      <c r="E174" s="144"/>
      <c r="F174" s="144"/>
      <c r="G174" s="144">
        <v>1</v>
      </c>
      <c r="H174" s="144"/>
      <c r="I174" s="144"/>
      <c r="J174" s="160">
        <v>40589</v>
      </c>
      <c r="K174" s="136">
        <v>4475</v>
      </c>
      <c r="L174" s="152"/>
      <c r="M174" s="89">
        <v>187.31739937408975</v>
      </c>
      <c r="N174" s="92">
        <v>182231.6</v>
      </c>
      <c r="O174" s="89">
        <v>12</v>
      </c>
      <c r="P174" s="159"/>
      <c r="Q174" s="138">
        <v>0.01499393914075263</v>
      </c>
      <c r="R174" s="139">
        <v>461718.81</v>
      </c>
      <c r="S174" s="150">
        <v>2.8620321144430623</v>
      </c>
      <c r="T174" s="89">
        <v>8139.619333476068</v>
      </c>
      <c r="U174" s="139">
        <v>463813.42</v>
      </c>
      <c r="V174" s="89">
        <v>-36.758966554469225</v>
      </c>
      <c r="W174" s="139">
        <v>-2094.6100000000442</v>
      </c>
      <c r="X174" s="139">
        <f t="shared" si="10"/>
        <v>180136.98999999996</v>
      </c>
      <c r="Y174" s="139"/>
      <c r="Z174" s="141">
        <v>3.7</v>
      </c>
      <c r="AA174" s="142">
        <v>17019.06</v>
      </c>
      <c r="AB174" s="143">
        <f t="shared" si="11"/>
        <v>163117.92999999996</v>
      </c>
    </row>
    <row r="175" spans="1:28" ht="12.75">
      <c r="A175" s="133">
        <v>172</v>
      </c>
      <c r="B175" s="134" t="s">
        <v>256</v>
      </c>
      <c r="C175" s="134">
        <v>269</v>
      </c>
      <c r="D175" s="134"/>
      <c r="E175" s="144"/>
      <c r="F175" s="144"/>
      <c r="G175" s="144">
        <v>1</v>
      </c>
      <c r="H175" s="144"/>
      <c r="I175" s="144"/>
      <c r="J175" s="160">
        <v>40589</v>
      </c>
      <c r="K175" s="136">
        <v>6039</v>
      </c>
      <c r="L175" s="152"/>
      <c r="M175" s="89">
        <v>286.38693025129373</v>
      </c>
      <c r="N175" s="92">
        <v>277276.96</v>
      </c>
      <c r="O175" s="89">
        <v>12</v>
      </c>
      <c r="P175" s="159"/>
      <c r="Q175" s="138">
        <v>0.01537783980010926</v>
      </c>
      <c r="R175" s="139">
        <v>652203.85</v>
      </c>
      <c r="S175" s="150">
        <v>2.553120425685664</v>
      </c>
      <c r="T175" s="89">
        <v>10906.930458529156</v>
      </c>
      <c r="U175" s="139">
        <v>621500.89</v>
      </c>
      <c r="V175" s="89">
        <v>538.8166344226793</v>
      </c>
      <c r="W175" s="139">
        <v>30702.96000000008</v>
      </c>
      <c r="X175" s="139">
        <f t="shared" si="10"/>
        <v>307979.9200000001</v>
      </c>
      <c r="Y175" s="139"/>
      <c r="Z175" s="141">
        <v>3.7</v>
      </c>
      <c r="AA175" s="142">
        <v>22974.42</v>
      </c>
      <c r="AB175" s="143">
        <f t="shared" si="11"/>
        <v>285005.5000000001</v>
      </c>
    </row>
    <row r="176" spans="1:28" ht="12.75">
      <c r="A176" s="133">
        <v>173</v>
      </c>
      <c r="B176" s="134" t="s">
        <v>256</v>
      </c>
      <c r="C176" s="134">
        <v>269</v>
      </c>
      <c r="D176" s="134" t="s">
        <v>249</v>
      </c>
      <c r="E176" s="133"/>
      <c r="F176" s="144"/>
      <c r="G176" s="144">
        <v>1</v>
      </c>
      <c r="H176" s="144"/>
      <c r="I176" s="144"/>
      <c r="J176" s="160">
        <v>40589</v>
      </c>
      <c r="K176" s="136">
        <v>3168.21</v>
      </c>
      <c r="L176" s="152"/>
      <c r="M176" s="89">
        <v>170.2227413007779</v>
      </c>
      <c r="N176" s="92">
        <v>164807.95</v>
      </c>
      <c r="O176" s="89">
        <v>12</v>
      </c>
      <c r="P176" s="159"/>
      <c r="Q176" s="138">
        <v>0.014020144928070785</v>
      </c>
      <c r="R176" s="139">
        <v>360273.81</v>
      </c>
      <c r="S176" s="150">
        <v>2.7273229901487337</v>
      </c>
      <c r="T176" s="89">
        <v>5989.20128636662</v>
      </c>
      <c r="U176" s="139">
        <v>341277.87</v>
      </c>
      <c r="V176" s="89">
        <v>333.36628736693183</v>
      </c>
      <c r="W176" s="139">
        <v>18995.94</v>
      </c>
      <c r="X176" s="139">
        <f t="shared" si="10"/>
        <v>183803.89</v>
      </c>
      <c r="Y176" s="139"/>
      <c r="Z176" s="141">
        <v>3.7</v>
      </c>
      <c r="AA176" s="142">
        <v>10889.28</v>
      </c>
      <c r="AB176" s="143">
        <f t="shared" si="11"/>
        <v>172914.61000000002</v>
      </c>
    </row>
    <row r="177" spans="1:28" ht="12.75">
      <c r="A177" s="133">
        <v>174</v>
      </c>
      <c r="B177" s="164" t="s">
        <v>256</v>
      </c>
      <c r="C177" s="134">
        <v>271</v>
      </c>
      <c r="D177" s="134"/>
      <c r="E177" s="144"/>
      <c r="F177" s="144"/>
      <c r="G177" s="144"/>
      <c r="H177" s="144"/>
      <c r="I177" s="144">
        <v>1</v>
      </c>
      <c r="J177" s="135">
        <v>40582</v>
      </c>
      <c r="K177" s="136">
        <v>3621.6</v>
      </c>
      <c r="L177" s="153"/>
      <c r="M177" s="147">
        <v>-119.44242586682367</v>
      </c>
      <c r="N177" s="148">
        <v>-115642.96</v>
      </c>
      <c r="O177" s="89">
        <v>12</v>
      </c>
      <c r="P177" s="159"/>
      <c r="Q177" s="149">
        <v>0.027313506648685242</v>
      </c>
      <c r="R177" s="139">
        <v>347857.37</v>
      </c>
      <c r="S177" s="150">
        <v>2.3373041201078526</v>
      </c>
      <c r="T177" s="89">
        <v>5385.148692728492</v>
      </c>
      <c r="U177" s="139">
        <v>553813.68</v>
      </c>
      <c r="V177" s="147">
        <v>719.5185542363497</v>
      </c>
      <c r="W177" s="151">
        <v>-205956.31</v>
      </c>
      <c r="X177" s="151">
        <f t="shared" si="10"/>
        <v>-321599.27</v>
      </c>
      <c r="Y177" s="151"/>
      <c r="Z177" s="141">
        <v>3.7</v>
      </c>
      <c r="AA177" s="147">
        <v>14133.72</v>
      </c>
      <c r="AB177" s="151">
        <f t="shared" si="11"/>
        <v>-335732.99</v>
      </c>
    </row>
    <row r="178" spans="1:28" ht="12.75">
      <c r="A178" s="133">
        <v>175</v>
      </c>
      <c r="B178" s="164" t="s">
        <v>257</v>
      </c>
      <c r="C178" s="134">
        <v>70</v>
      </c>
      <c r="D178" s="164"/>
      <c r="E178" s="165"/>
      <c r="F178" s="165"/>
      <c r="G178" s="165"/>
      <c r="H178" s="165"/>
      <c r="I178" s="144">
        <v>1</v>
      </c>
      <c r="J178" s="160">
        <v>40591</v>
      </c>
      <c r="K178" s="136">
        <v>4666.9</v>
      </c>
      <c r="L178" s="152"/>
      <c r="M178" s="89">
        <v>90.64111604127311</v>
      </c>
      <c r="N178" s="92">
        <v>87758.11</v>
      </c>
      <c r="O178" s="89">
        <v>12</v>
      </c>
      <c r="P178" s="159"/>
      <c r="Q178" s="149">
        <v>0.020969898001360263</v>
      </c>
      <c r="R178" s="139">
        <v>376113.35</v>
      </c>
      <c r="S178" s="150">
        <v>0.18102858021878396</v>
      </c>
      <c r="T178" s="89">
        <v>414.9175058614528</v>
      </c>
      <c r="U178" s="139">
        <v>401718.98</v>
      </c>
      <c r="V178" s="89">
        <v>6185.6235402898</v>
      </c>
      <c r="W178" s="139">
        <v>-25605.630000000063</v>
      </c>
      <c r="X178" s="139">
        <f t="shared" si="10"/>
        <v>62152.47999999994</v>
      </c>
      <c r="Y178" s="139"/>
      <c r="Z178" s="141">
        <v>3.7</v>
      </c>
      <c r="AA178" s="142">
        <v>16539.12</v>
      </c>
      <c r="AB178" s="143">
        <f t="shared" si="11"/>
        <v>45613.35999999994</v>
      </c>
    </row>
    <row r="179" spans="1:28" ht="12.75">
      <c r="A179" s="133">
        <v>176</v>
      </c>
      <c r="B179" s="134" t="s">
        <v>257</v>
      </c>
      <c r="C179" s="134">
        <v>76</v>
      </c>
      <c r="D179" s="134"/>
      <c r="E179" s="144"/>
      <c r="F179" s="144"/>
      <c r="G179" s="144">
        <v>1</v>
      </c>
      <c r="H179" s="144"/>
      <c r="I179" s="144"/>
      <c r="J179" s="160">
        <v>40591</v>
      </c>
      <c r="K179" s="136">
        <v>4516.1</v>
      </c>
      <c r="L179" s="152"/>
      <c r="M179" s="89">
        <v>220.75226505128137</v>
      </c>
      <c r="N179" s="92">
        <v>213730.13</v>
      </c>
      <c r="O179" s="89">
        <v>12</v>
      </c>
      <c r="P179" s="159"/>
      <c r="Q179" s="138">
        <v>0.015803632904719908</v>
      </c>
      <c r="R179" s="139">
        <v>480588.85</v>
      </c>
      <c r="S179" s="150">
        <v>3.1894228197217873</v>
      </c>
      <c r="T179" s="89">
        <v>9338.630016145393</v>
      </c>
      <c r="U179" s="139">
        <v>532135.68</v>
      </c>
      <c r="V179" s="89">
        <v>-904.6129020290555</v>
      </c>
      <c r="W179" s="139">
        <v>-51546.83</v>
      </c>
      <c r="X179" s="139">
        <f t="shared" si="10"/>
        <v>162183.3</v>
      </c>
      <c r="Y179" s="139"/>
      <c r="Z179" s="141">
        <v>5.1</v>
      </c>
      <c r="AA179" s="142">
        <v>15335.28</v>
      </c>
      <c r="AB179" s="143">
        <f t="shared" si="11"/>
        <v>146848.02</v>
      </c>
    </row>
    <row r="180" spans="1:28" ht="12.75">
      <c r="A180" s="133">
        <v>177</v>
      </c>
      <c r="B180" s="134" t="s">
        <v>257</v>
      </c>
      <c r="C180" s="134">
        <v>78</v>
      </c>
      <c r="D180" s="134"/>
      <c r="E180" s="133"/>
      <c r="F180" s="133"/>
      <c r="G180" s="144">
        <v>1</v>
      </c>
      <c r="H180" s="133"/>
      <c r="I180" s="133"/>
      <c r="J180" s="160">
        <v>40591</v>
      </c>
      <c r="K180" s="136">
        <v>4695.58</v>
      </c>
      <c r="L180" s="161"/>
      <c r="M180" s="89">
        <v>97.52342928557425</v>
      </c>
      <c r="N180" s="92">
        <v>94421.20000000007</v>
      </c>
      <c r="O180" s="162">
        <v>11</v>
      </c>
      <c r="P180" s="163">
        <v>40210</v>
      </c>
      <c r="Q180" s="138">
        <v>0.015030425383103084</v>
      </c>
      <c r="R180" s="139">
        <v>476416.72</v>
      </c>
      <c r="S180" s="150">
        <v>3.014250482706105</v>
      </c>
      <c r="T180" s="89">
        <v>8687.069891158995</v>
      </c>
      <c r="U180" s="139">
        <v>495008.35</v>
      </c>
      <c r="V180" s="89">
        <v>-326.2709048088709</v>
      </c>
      <c r="W180" s="139">
        <v>-18591.63</v>
      </c>
      <c r="X180" s="139">
        <f t="shared" si="10"/>
        <v>75829.57000000007</v>
      </c>
      <c r="Y180" s="139"/>
      <c r="Z180" s="141">
        <v>5.1</v>
      </c>
      <c r="AA180" s="142">
        <v>14376.54</v>
      </c>
      <c r="AB180" s="143">
        <f t="shared" si="11"/>
        <v>61453.030000000064</v>
      </c>
    </row>
    <row r="181" spans="1:28" ht="12.75">
      <c r="A181" s="133">
        <v>178</v>
      </c>
      <c r="B181" s="134" t="s">
        <v>257</v>
      </c>
      <c r="C181" s="134">
        <v>80</v>
      </c>
      <c r="D181" s="134"/>
      <c r="E181" s="144"/>
      <c r="F181" s="144"/>
      <c r="G181" s="144">
        <v>1</v>
      </c>
      <c r="H181" s="144"/>
      <c r="I181" s="144"/>
      <c r="J181" s="160">
        <v>40591</v>
      </c>
      <c r="K181" s="136">
        <v>4725.1</v>
      </c>
      <c r="L181" s="152"/>
      <c r="M181" s="89">
        <v>275.43371559301397</v>
      </c>
      <c r="N181" s="92">
        <v>266672.19</v>
      </c>
      <c r="O181" s="89">
        <v>12</v>
      </c>
      <c r="P181" s="159"/>
      <c r="Q181" s="138">
        <v>0.01656502929986173</v>
      </c>
      <c r="R181" s="139">
        <v>527355.84</v>
      </c>
      <c r="S181" s="150">
        <v>3.4528413953753776</v>
      </c>
      <c r="T181" s="89">
        <v>11270.074314505231</v>
      </c>
      <c r="U181" s="139">
        <v>642193.63</v>
      </c>
      <c r="V181" s="89">
        <v>-2015.3273935369289</v>
      </c>
      <c r="W181" s="139">
        <v>-114837.79</v>
      </c>
      <c r="X181" s="139">
        <f t="shared" si="10"/>
        <v>151834.40000000002</v>
      </c>
      <c r="Y181" s="139"/>
      <c r="Z181" s="141">
        <v>3.7</v>
      </c>
      <c r="AA181" s="142">
        <f>11279.16+6054.54</f>
        <v>17333.7</v>
      </c>
      <c r="AB181" s="143">
        <f t="shared" si="11"/>
        <v>134500.7</v>
      </c>
    </row>
    <row r="182" spans="1:28" ht="12.75">
      <c r="A182" s="5">
        <v>179</v>
      </c>
      <c r="B182" s="134" t="s">
        <v>257</v>
      </c>
      <c r="C182" s="134">
        <v>84</v>
      </c>
      <c r="D182" s="134"/>
      <c r="E182" s="144"/>
      <c r="F182" s="144"/>
      <c r="G182" s="144">
        <v>1</v>
      </c>
      <c r="H182" s="144"/>
      <c r="I182" s="144"/>
      <c r="J182" s="160">
        <v>40591</v>
      </c>
      <c r="K182" s="136">
        <v>3376.2</v>
      </c>
      <c r="L182" s="152"/>
      <c r="M182" s="89">
        <v>171.4627378923558</v>
      </c>
      <c r="N182" s="92">
        <v>166008.53</v>
      </c>
      <c r="O182" s="89">
        <v>12</v>
      </c>
      <c r="P182" s="159"/>
      <c r="Q182" s="138">
        <v>0.015930802804440664</v>
      </c>
      <c r="R182" s="139">
        <v>322423.93</v>
      </c>
      <c r="S182" s="150">
        <v>2.7647060815876956</v>
      </c>
      <c r="T182" s="89">
        <v>6104.471028145632</v>
      </c>
      <c r="U182" s="139">
        <v>347846.188726</v>
      </c>
      <c r="V182" s="89">
        <v>-446.14386633018785</v>
      </c>
      <c r="W182" s="139">
        <v>-25422.258726000087</v>
      </c>
      <c r="X182" s="139">
        <f t="shared" si="10"/>
        <v>140586.2712739999</v>
      </c>
      <c r="Y182" s="139"/>
      <c r="Z182" s="141">
        <v>3.7</v>
      </c>
      <c r="AA182" s="142">
        <v>14291.04</v>
      </c>
      <c r="AB182" s="143">
        <f t="shared" si="11"/>
        <v>126295.2312739999</v>
      </c>
    </row>
    <row r="183" spans="1:28" ht="12.75">
      <c r="A183" s="133">
        <v>180</v>
      </c>
      <c r="B183" s="134" t="s">
        <v>257</v>
      </c>
      <c r="C183" s="134">
        <v>90</v>
      </c>
      <c r="D183" s="134"/>
      <c r="E183" s="144"/>
      <c r="F183" s="144"/>
      <c r="G183" s="144">
        <v>1</v>
      </c>
      <c r="H183" s="144"/>
      <c r="I183" s="144"/>
      <c r="J183" s="160">
        <v>40591</v>
      </c>
      <c r="K183" s="136">
        <v>5583.7</v>
      </c>
      <c r="L183" s="152"/>
      <c r="M183" s="89">
        <v>390.7075715510384</v>
      </c>
      <c r="N183" s="92">
        <v>378279.17</v>
      </c>
      <c r="O183" s="89">
        <v>12</v>
      </c>
      <c r="P183" s="159"/>
      <c r="Q183" s="138">
        <v>0.013515936051959781</v>
      </c>
      <c r="R183" s="139">
        <v>615038.17</v>
      </c>
      <c r="S183" s="150">
        <v>2.6811107417283737</v>
      </c>
      <c r="T183" s="89">
        <v>10263.291919336214</v>
      </c>
      <c r="U183" s="139">
        <v>584824.95</v>
      </c>
      <c r="V183" s="89">
        <v>530.222020104522</v>
      </c>
      <c r="W183" s="139">
        <v>30213.22</v>
      </c>
      <c r="X183" s="139">
        <f t="shared" si="10"/>
        <v>408492.39</v>
      </c>
      <c r="Y183" s="139"/>
      <c r="Z183" s="141">
        <v>5.1</v>
      </c>
      <c r="AA183" s="142">
        <f>1971.06+18640.14</f>
        <v>20611.2</v>
      </c>
      <c r="AB183" s="143">
        <f t="shared" si="11"/>
        <v>387881.19</v>
      </c>
    </row>
    <row r="184" spans="1:28" ht="48" customHeight="1">
      <c r="A184" s="15"/>
      <c r="B184" s="171" t="s">
        <v>205</v>
      </c>
      <c r="C184" s="172"/>
      <c r="D184" s="172"/>
      <c r="E184" s="173">
        <f>SUM(E4:E183)</f>
        <v>34</v>
      </c>
      <c r="F184" s="173">
        <f>SUM(F4:F183)</f>
        <v>32</v>
      </c>
      <c r="G184" s="173">
        <f>SUM(G4:G183)</f>
        <v>140</v>
      </c>
      <c r="H184" s="173">
        <f>SUM(H4:H183)</f>
        <v>33</v>
      </c>
      <c r="I184" s="173">
        <f>SUM(I4:I183)</f>
        <v>7</v>
      </c>
      <c r="J184" s="173"/>
      <c r="K184" s="174">
        <f>SUM(K4:K183)</f>
        <v>804009.1799999999</v>
      </c>
      <c r="L184" s="175"/>
      <c r="M184" s="176">
        <f>SUM(M4:M183)</f>
        <v>31573.937442237424</v>
      </c>
      <c r="N184" s="177">
        <f>SUM(N4:N183)</f>
        <v>30587831.17999999</v>
      </c>
      <c r="O184" s="89"/>
      <c r="P184" s="89"/>
      <c r="Q184" s="178">
        <v>0.017073932488278595</v>
      </c>
      <c r="R184" s="139">
        <f>SUM(R4:R183)</f>
        <v>78660031.88</v>
      </c>
      <c r="S184" s="150">
        <f>AVERAGE(S4:S183)</f>
        <v>2.9999245083257158</v>
      </c>
      <c r="T184" s="89">
        <f>SUM(T4:T183)</f>
        <v>1446481.6023252762</v>
      </c>
      <c r="U184" s="139">
        <f>SUM(U4:U183)</f>
        <v>84074232.46159002</v>
      </c>
      <c r="V184" s="89">
        <f>SUM(V4:V183)</f>
        <v>-66049.96086531156</v>
      </c>
      <c r="W184" s="139">
        <f>SUM(W4:W183)</f>
        <v>-5414200.581589994</v>
      </c>
      <c r="X184" s="139">
        <f>SUM(X4:X183)</f>
        <v>25173630.59841001</v>
      </c>
      <c r="Y184" s="139"/>
      <c r="Z184" s="141"/>
      <c r="AA184" s="142">
        <f>SUM(AA4:AA183)</f>
        <v>2693608.8</v>
      </c>
      <c r="AB184" s="143">
        <f>SUM(AB4:AB183)</f>
        <v>22480021.798410013</v>
      </c>
    </row>
    <row r="185" spans="11:28" ht="32.25" customHeight="1">
      <c r="K185" s="1"/>
      <c r="AB185" s="179">
        <f>SUBTOTAL(9,AB12:AB177)</f>
        <v>20827694.157136004</v>
      </c>
    </row>
    <row r="186" spans="11:24" ht="12.75">
      <c r="K186" s="1"/>
      <c r="N186" s="180"/>
      <c r="X186" s="179">
        <f>SUBTOTAL(9,X12:X177)</f>
        <v>23301234.86713601</v>
      </c>
    </row>
    <row r="187" spans="2:12" ht="12.75">
      <c r="B187" s="84" t="s">
        <v>206</v>
      </c>
      <c r="C187" s="84"/>
      <c r="D187" s="84"/>
      <c r="E187" s="84"/>
      <c r="F187" s="84"/>
      <c r="G187" s="84"/>
      <c r="H187" s="84"/>
      <c r="I187" s="84"/>
      <c r="J187" s="84"/>
      <c r="K187" s="85"/>
      <c r="L187" s="84"/>
    </row>
    <row r="188" ht="12.75">
      <c r="N188" s="179">
        <f>SUBTOTAL(9,N12:N177)</f>
        <v>28114651.84999999</v>
      </c>
    </row>
  </sheetData>
  <sheetProtection/>
  <autoFilter ref="A3:AB184"/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view="pageBreakPreview" zoomScale="58" zoomScaleNormal="66" zoomScaleSheetLayoutView="58" zoomScalePageLayoutView="0" workbookViewId="0" topLeftCell="B2">
      <pane xSplit="2" ySplit="2" topLeftCell="D4" activePane="bottomRight" state="frozen"/>
      <selection pane="topLeft" activeCell="B2" sqref="B2"/>
      <selection pane="topRight" activeCell="G2" sqref="G2"/>
      <selection pane="bottomLeft" activeCell="B4" sqref="B4"/>
      <selection pane="bottomRight" activeCell="B2" sqref="B2:M2"/>
    </sheetView>
  </sheetViews>
  <sheetFormatPr defaultColWidth="8.75390625" defaultRowHeight="12.75"/>
  <cols>
    <col min="1" max="1" width="0" style="181" hidden="1" customWidth="1"/>
    <col min="2" max="2" width="7.75390625" style="2" customWidth="1"/>
    <col min="3" max="3" width="29.625" style="2" customWidth="1"/>
    <col min="4" max="4" width="16.25390625" style="2" customWidth="1"/>
    <col min="5" max="5" width="13.00390625" style="2" customWidth="1"/>
    <col min="6" max="6" width="39.875" style="2" customWidth="1"/>
    <col min="7" max="7" width="14.875" style="2" customWidth="1"/>
    <col min="8" max="8" width="13.75390625" style="2" customWidth="1"/>
    <col min="9" max="10" width="15.25390625" style="2" customWidth="1"/>
    <col min="11" max="11" width="11.25390625" style="2" customWidth="1"/>
    <col min="12" max="12" width="17.125" style="2" customWidth="1"/>
    <col min="13" max="13" width="39.875" style="2" customWidth="1"/>
  </cols>
  <sheetData>
    <row r="1" spans="2:5" ht="12.75" hidden="1">
      <c r="B1" s="121" t="s">
        <v>221</v>
      </c>
      <c r="C1" s="182"/>
      <c r="D1" s="182"/>
      <c r="E1" s="182"/>
    </row>
    <row r="2" spans="2:13" ht="45.75" customHeight="1">
      <c r="B2" s="196" t="s">
        <v>266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56.25" customHeight="1">
      <c r="A3" s="198"/>
      <c r="B3" s="199" t="s">
        <v>222</v>
      </c>
      <c r="C3" s="200" t="s">
        <v>223</v>
      </c>
      <c r="D3" s="199" t="s">
        <v>259</v>
      </c>
      <c r="E3" s="199" t="s">
        <v>234</v>
      </c>
      <c r="F3" s="199" t="s">
        <v>258</v>
      </c>
      <c r="G3" s="199" t="s">
        <v>289</v>
      </c>
      <c r="H3" s="199" t="s">
        <v>264</v>
      </c>
      <c r="I3" s="199" t="s">
        <v>260</v>
      </c>
      <c r="J3" s="199" t="s">
        <v>265</v>
      </c>
      <c r="K3" s="199" t="s">
        <v>263</v>
      </c>
      <c r="L3" s="199" t="s">
        <v>261</v>
      </c>
      <c r="M3" s="199" t="s">
        <v>262</v>
      </c>
    </row>
    <row r="4" spans="1:13" s="211" customFormat="1" ht="24.75" customHeight="1">
      <c r="A4" s="209"/>
      <c r="B4" s="204"/>
      <c r="C4" s="217" t="s">
        <v>267</v>
      </c>
      <c r="D4" s="202"/>
      <c r="E4" s="202"/>
      <c r="F4" s="201"/>
      <c r="G4" s="201"/>
      <c r="H4" s="210"/>
      <c r="I4" s="201"/>
      <c r="J4" s="204"/>
      <c r="K4" s="204"/>
      <c r="L4" s="210"/>
      <c r="M4" s="210"/>
    </row>
    <row r="5" spans="1:13" s="211" customFormat="1" ht="24.75" customHeight="1">
      <c r="A5" s="209"/>
      <c r="B5" s="204"/>
      <c r="C5" s="217"/>
      <c r="D5" s="202"/>
      <c r="E5" s="202"/>
      <c r="F5" s="201"/>
      <c r="G5" s="201"/>
      <c r="H5" s="210"/>
      <c r="I5" s="201"/>
      <c r="J5" s="204"/>
      <c r="K5" s="204"/>
      <c r="L5" s="210"/>
      <c r="M5" s="210"/>
    </row>
    <row r="6" spans="1:13" s="211" customFormat="1" ht="24.75" customHeight="1">
      <c r="A6" s="209"/>
      <c r="B6" s="204"/>
      <c r="C6" s="217"/>
      <c r="D6" s="202"/>
      <c r="E6" s="202"/>
      <c r="F6" s="201"/>
      <c r="G6" s="201"/>
      <c r="H6" s="210"/>
      <c r="I6" s="201"/>
      <c r="J6" s="204"/>
      <c r="K6" s="204"/>
      <c r="L6" s="210"/>
      <c r="M6" s="210"/>
    </row>
    <row r="7" spans="1:13" s="211" customFormat="1" ht="24.75" customHeight="1">
      <c r="A7" s="209"/>
      <c r="B7" s="204"/>
      <c r="C7" s="217"/>
      <c r="D7" s="202"/>
      <c r="E7" s="202"/>
      <c r="F7" s="201"/>
      <c r="G7" s="201"/>
      <c r="H7" s="210"/>
      <c r="I7" s="201"/>
      <c r="J7" s="204"/>
      <c r="K7" s="204"/>
      <c r="L7" s="210"/>
      <c r="M7" s="210"/>
    </row>
    <row r="8" spans="1:13" s="211" customFormat="1" ht="24.75" customHeight="1">
      <c r="A8" s="209"/>
      <c r="B8" s="204"/>
      <c r="C8" s="217"/>
      <c r="D8" s="202"/>
      <c r="E8" s="202"/>
      <c r="F8" s="201"/>
      <c r="G8" s="201"/>
      <c r="H8" s="210"/>
      <c r="I8" s="201"/>
      <c r="J8" s="204"/>
      <c r="K8" s="204"/>
      <c r="L8" s="210"/>
      <c r="M8" s="210"/>
    </row>
    <row r="9" spans="1:13" s="211" customFormat="1" ht="24.75" customHeight="1">
      <c r="A9" s="209"/>
      <c r="B9" s="204"/>
      <c r="C9" s="217" t="s">
        <v>268</v>
      </c>
      <c r="D9" s="202"/>
      <c r="E9" s="202"/>
      <c r="F9" s="201"/>
      <c r="G9" s="201"/>
      <c r="H9" s="210"/>
      <c r="I9" s="201"/>
      <c r="J9" s="204"/>
      <c r="K9" s="204"/>
      <c r="L9" s="210"/>
      <c r="M9" s="210"/>
    </row>
    <row r="10" spans="1:13" s="211" customFormat="1" ht="24.75" customHeight="1">
      <c r="A10" s="209"/>
      <c r="B10" s="204"/>
      <c r="C10" s="217"/>
      <c r="D10" s="202"/>
      <c r="E10" s="202"/>
      <c r="F10" s="201"/>
      <c r="G10" s="201"/>
      <c r="H10" s="210"/>
      <c r="I10" s="201"/>
      <c r="J10" s="204"/>
      <c r="K10" s="204"/>
      <c r="L10" s="210"/>
      <c r="M10" s="210"/>
    </row>
    <row r="11" spans="1:13" s="211" customFormat="1" ht="24.75" customHeight="1">
      <c r="A11" s="209"/>
      <c r="B11" s="204"/>
      <c r="C11" s="217"/>
      <c r="D11" s="202"/>
      <c r="E11" s="202"/>
      <c r="F11" s="201"/>
      <c r="G11" s="201"/>
      <c r="H11" s="210"/>
      <c r="I11" s="201"/>
      <c r="J11" s="204"/>
      <c r="K11" s="204"/>
      <c r="L11" s="210"/>
      <c r="M11" s="210"/>
    </row>
    <row r="12" spans="1:13" s="211" customFormat="1" ht="24.75" customHeight="1">
      <c r="A12" s="209"/>
      <c r="B12" s="204"/>
      <c r="C12" s="217"/>
      <c r="D12" s="202"/>
      <c r="E12" s="202"/>
      <c r="F12" s="201"/>
      <c r="G12" s="201"/>
      <c r="H12" s="210"/>
      <c r="I12" s="201"/>
      <c r="J12" s="204"/>
      <c r="K12" s="204"/>
      <c r="L12" s="210"/>
      <c r="M12" s="210"/>
    </row>
    <row r="13" spans="1:13" s="211" customFormat="1" ht="24.75" customHeight="1">
      <c r="A13" s="209"/>
      <c r="B13" s="204"/>
      <c r="C13" s="217" t="s">
        <v>269</v>
      </c>
      <c r="D13" s="202"/>
      <c r="E13" s="202"/>
      <c r="F13" s="212"/>
      <c r="G13" s="212"/>
      <c r="H13" s="212"/>
      <c r="I13" s="212"/>
      <c r="J13" s="204"/>
      <c r="K13" s="204"/>
      <c r="L13" s="210"/>
      <c r="M13" s="210"/>
    </row>
    <row r="14" spans="1:13" s="211" customFormat="1" ht="24.75" customHeight="1">
      <c r="A14" s="209"/>
      <c r="B14" s="204"/>
      <c r="C14" s="217"/>
      <c r="D14" s="202"/>
      <c r="E14" s="202"/>
      <c r="F14" s="212"/>
      <c r="G14" s="212"/>
      <c r="H14" s="212"/>
      <c r="I14" s="212"/>
      <c r="J14" s="204"/>
      <c r="K14" s="204"/>
      <c r="L14" s="210"/>
      <c r="M14" s="210"/>
    </row>
    <row r="15" spans="1:13" s="211" customFormat="1" ht="24.75" customHeight="1">
      <c r="A15" s="209"/>
      <c r="B15" s="204"/>
      <c r="C15" s="217"/>
      <c r="D15" s="202"/>
      <c r="E15" s="202"/>
      <c r="F15" s="212"/>
      <c r="G15" s="212"/>
      <c r="H15" s="212"/>
      <c r="I15" s="212"/>
      <c r="J15" s="204"/>
      <c r="K15" s="204"/>
      <c r="L15" s="210"/>
      <c r="M15" s="210"/>
    </row>
    <row r="16" spans="1:13" s="211" customFormat="1" ht="24.75" customHeight="1">
      <c r="A16" s="209"/>
      <c r="B16" s="204"/>
      <c r="C16" s="217"/>
      <c r="D16" s="202"/>
      <c r="E16" s="202"/>
      <c r="F16" s="212"/>
      <c r="G16" s="212"/>
      <c r="H16" s="212"/>
      <c r="I16" s="212"/>
      <c r="J16" s="204"/>
      <c r="K16" s="204"/>
      <c r="L16" s="210"/>
      <c r="M16" s="210"/>
    </row>
    <row r="17" spans="1:13" s="211" customFormat="1" ht="24.75" customHeight="1">
      <c r="A17" s="209"/>
      <c r="B17" s="204"/>
      <c r="C17" s="217"/>
      <c r="D17" s="202"/>
      <c r="E17" s="202"/>
      <c r="F17" s="212"/>
      <c r="G17" s="212"/>
      <c r="H17" s="212"/>
      <c r="I17" s="212"/>
      <c r="J17" s="204"/>
      <c r="K17" s="204"/>
      <c r="L17" s="210"/>
      <c r="M17" s="210"/>
    </row>
    <row r="18" spans="1:13" s="211" customFormat="1" ht="24.75" customHeight="1">
      <c r="A18" s="209"/>
      <c r="B18" s="204"/>
      <c r="C18" s="217"/>
      <c r="D18" s="202"/>
      <c r="E18" s="202"/>
      <c r="F18" s="212"/>
      <c r="G18" s="212"/>
      <c r="H18" s="212"/>
      <c r="I18" s="212"/>
      <c r="J18" s="204"/>
      <c r="K18" s="204"/>
      <c r="L18" s="210"/>
      <c r="M18" s="210"/>
    </row>
    <row r="19" spans="1:13" s="211" customFormat="1" ht="24.75" customHeight="1">
      <c r="A19" s="209"/>
      <c r="B19" s="202"/>
      <c r="C19" s="217" t="s">
        <v>270</v>
      </c>
      <c r="D19" s="202"/>
      <c r="E19" s="202"/>
      <c r="F19" s="210"/>
      <c r="G19" s="212"/>
      <c r="H19" s="210"/>
      <c r="I19" s="210"/>
      <c r="J19" s="213"/>
      <c r="K19" s="213"/>
      <c r="L19" s="210"/>
      <c r="M19" s="210"/>
    </row>
    <row r="20" spans="1:13" s="211" customFormat="1" ht="24.75" customHeight="1">
      <c r="A20" s="209"/>
      <c r="B20" s="204"/>
      <c r="C20" s="217"/>
      <c r="D20" s="202"/>
      <c r="E20" s="202"/>
      <c r="F20" s="212"/>
      <c r="G20" s="212"/>
      <c r="H20" s="212"/>
      <c r="I20" s="212"/>
      <c r="J20" s="204"/>
      <c r="K20" s="204"/>
      <c r="L20" s="210"/>
      <c r="M20" s="210"/>
    </row>
    <row r="21" spans="1:13" s="211" customFormat="1" ht="24.75" customHeight="1">
      <c r="A21" s="209"/>
      <c r="B21" s="204"/>
      <c r="C21" s="217"/>
      <c r="D21" s="202"/>
      <c r="E21" s="202"/>
      <c r="F21" s="212"/>
      <c r="G21" s="212"/>
      <c r="H21" s="212"/>
      <c r="I21" s="212"/>
      <c r="J21" s="204"/>
      <c r="K21" s="204"/>
      <c r="L21" s="210"/>
      <c r="M21" s="210"/>
    </row>
    <row r="22" spans="1:13" s="211" customFormat="1" ht="24.75" customHeight="1">
      <c r="A22" s="209"/>
      <c r="B22" s="204"/>
      <c r="C22" s="217"/>
      <c r="D22" s="202"/>
      <c r="E22" s="202"/>
      <c r="F22" s="212"/>
      <c r="G22" s="212"/>
      <c r="H22" s="212"/>
      <c r="I22" s="212"/>
      <c r="J22" s="204"/>
      <c r="K22" s="204"/>
      <c r="L22" s="210"/>
      <c r="M22" s="210"/>
    </row>
    <row r="23" spans="1:13" s="211" customFormat="1" ht="24.75" customHeight="1">
      <c r="A23" s="209"/>
      <c r="B23" s="204"/>
      <c r="C23" s="217"/>
      <c r="D23" s="202"/>
      <c r="E23" s="202"/>
      <c r="F23" s="212"/>
      <c r="G23" s="212"/>
      <c r="H23" s="212"/>
      <c r="I23" s="212"/>
      <c r="J23" s="204"/>
      <c r="K23" s="204"/>
      <c r="L23" s="210"/>
      <c r="M23" s="210"/>
    </row>
    <row r="24" spans="1:13" s="211" customFormat="1" ht="24.75" customHeight="1">
      <c r="A24" s="209"/>
      <c r="B24" s="202"/>
      <c r="C24" s="217" t="s">
        <v>271</v>
      </c>
      <c r="D24" s="204"/>
      <c r="E24" s="204"/>
      <c r="F24" s="201"/>
      <c r="G24" s="201"/>
      <c r="H24" s="210"/>
      <c r="I24" s="201"/>
      <c r="J24" s="204"/>
      <c r="K24" s="204"/>
      <c r="L24" s="210"/>
      <c r="M24" s="210"/>
    </row>
    <row r="25" spans="1:13" s="211" customFormat="1" ht="24.75" customHeight="1">
      <c r="A25" s="209"/>
      <c r="B25" s="204"/>
      <c r="C25" s="217"/>
      <c r="D25" s="202"/>
      <c r="E25" s="202"/>
      <c r="F25" s="212"/>
      <c r="G25" s="212"/>
      <c r="H25" s="212"/>
      <c r="I25" s="212"/>
      <c r="J25" s="204"/>
      <c r="K25" s="204"/>
      <c r="L25" s="210"/>
      <c r="M25" s="210"/>
    </row>
    <row r="26" spans="1:13" s="211" customFormat="1" ht="24.75" customHeight="1">
      <c r="A26" s="209"/>
      <c r="B26" s="204"/>
      <c r="C26" s="217"/>
      <c r="D26" s="202"/>
      <c r="E26" s="202"/>
      <c r="F26" s="212"/>
      <c r="G26" s="212"/>
      <c r="H26" s="212"/>
      <c r="I26" s="212"/>
      <c r="J26" s="204"/>
      <c r="K26" s="204"/>
      <c r="L26" s="210"/>
      <c r="M26" s="210"/>
    </row>
    <row r="27" spans="1:13" s="211" customFormat="1" ht="24.75" customHeight="1">
      <c r="A27" s="209"/>
      <c r="B27" s="204"/>
      <c r="C27" s="217"/>
      <c r="D27" s="202"/>
      <c r="E27" s="202"/>
      <c r="F27" s="212"/>
      <c r="G27" s="212"/>
      <c r="H27" s="212"/>
      <c r="I27" s="212"/>
      <c r="J27" s="204"/>
      <c r="K27" s="204"/>
      <c r="L27" s="210"/>
      <c r="M27" s="210"/>
    </row>
    <row r="28" spans="1:13" s="211" customFormat="1" ht="24.75" customHeight="1">
      <c r="A28" s="209"/>
      <c r="B28" s="204"/>
      <c r="C28" s="217"/>
      <c r="D28" s="202"/>
      <c r="E28" s="202"/>
      <c r="F28" s="212"/>
      <c r="G28" s="212"/>
      <c r="H28" s="212"/>
      <c r="I28" s="212"/>
      <c r="J28" s="204"/>
      <c r="K28" s="204"/>
      <c r="L28" s="210"/>
      <c r="M28" s="210"/>
    </row>
    <row r="29" spans="1:13" s="211" customFormat="1" ht="24.75" customHeight="1">
      <c r="A29" s="209"/>
      <c r="B29" s="204"/>
      <c r="C29" s="217"/>
      <c r="D29" s="202"/>
      <c r="E29" s="202"/>
      <c r="F29" s="212"/>
      <c r="G29" s="212"/>
      <c r="H29" s="212"/>
      <c r="I29" s="212"/>
      <c r="J29" s="204"/>
      <c r="K29" s="204"/>
      <c r="L29" s="210"/>
      <c r="M29" s="210"/>
    </row>
    <row r="30" spans="1:13" s="211" customFormat="1" ht="24.75" customHeight="1">
      <c r="A30" s="209"/>
      <c r="B30" s="202"/>
      <c r="C30" s="217"/>
      <c r="D30" s="204"/>
      <c r="E30" s="204"/>
      <c r="F30" s="201"/>
      <c r="G30" s="201"/>
      <c r="H30" s="210"/>
      <c r="I30" s="201"/>
      <c r="J30" s="204"/>
      <c r="K30" s="204"/>
      <c r="L30" s="210"/>
      <c r="M30" s="210"/>
    </row>
    <row r="31" spans="1:13" s="211" customFormat="1" ht="24.75" customHeight="1">
      <c r="A31" s="209"/>
      <c r="B31" s="202"/>
      <c r="C31" s="217" t="s">
        <v>272</v>
      </c>
      <c r="D31" s="204"/>
      <c r="E31" s="204"/>
      <c r="F31" s="201"/>
      <c r="G31" s="201"/>
      <c r="H31" s="210"/>
      <c r="I31" s="201"/>
      <c r="J31" s="204"/>
      <c r="K31" s="204"/>
      <c r="L31" s="210"/>
      <c r="M31" s="210"/>
    </row>
    <row r="32" spans="1:13" s="211" customFormat="1" ht="24.75" customHeight="1">
      <c r="A32" s="209"/>
      <c r="B32" s="204"/>
      <c r="C32" s="217"/>
      <c r="D32" s="202"/>
      <c r="E32" s="202"/>
      <c r="F32" s="212"/>
      <c r="G32" s="212"/>
      <c r="H32" s="212"/>
      <c r="I32" s="212"/>
      <c r="J32" s="204"/>
      <c r="K32" s="204"/>
      <c r="L32" s="210"/>
      <c r="M32" s="210"/>
    </row>
    <row r="33" spans="1:13" s="211" customFormat="1" ht="24.75" customHeight="1">
      <c r="A33" s="209"/>
      <c r="B33" s="204"/>
      <c r="C33" s="217"/>
      <c r="D33" s="202"/>
      <c r="E33" s="202"/>
      <c r="F33" s="212"/>
      <c r="G33" s="212"/>
      <c r="H33" s="212"/>
      <c r="I33" s="212"/>
      <c r="J33" s="204"/>
      <c r="K33" s="204"/>
      <c r="L33" s="210"/>
      <c r="M33" s="210"/>
    </row>
    <row r="34" spans="1:13" s="211" customFormat="1" ht="24.75" customHeight="1">
      <c r="A34" s="209"/>
      <c r="B34" s="204"/>
      <c r="C34" s="217"/>
      <c r="D34" s="202"/>
      <c r="E34" s="202"/>
      <c r="F34" s="212"/>
      <c r="G34" s="212"/>
      <c r="H34" s="212"/>
      <c r="I34" s="212"/>
      <c r="J34" s="204"/>
      <c r="K34" s="204"/>
      <c r="L34" s="210"/>
      <c r="M34" s="210"/>
    </row>
    <row r="35" spans="1:13" s="211" customFormat="1" ht="24.75" customHeight="1">
      <c r="A35" s="209"/>
      <c r="B35" s="204"/>
      <c r="C35" s="217"/>
      <c r="D35" s="202"/>
      <c r="E35" s="202"/>
      <c r="F35" s="212"/>
      <c r="G35" s="212"/>
      <c r="H35" s="212"/>
      <c r="I35" s="212"/>
      <c r="J35" s="204"/>
      <c r="K35" s="204"/>
      <c r="L35" s="210"/>
      <c r="M35" s="210"/>
    </row>
    <row r="36" spans="1:13" s="211" customFormat="1" ht="24.75" customHeight="1">
      <c r="A36" s="209"/>
      <c r="B36" s="204"/>
      <c r="C36" s="217"/>
      <c r="D36" s="202"/>
      <c r="E36" s="202"/>
      <c r="F36" s="212"/>
      <c r="G36" s="212"/>
      <c r="H36" s="212"/>
      <c r="I36" s="212"/>
      <c r="J36" s="204"/>
      <c r="K36" s="204"/>
      <c r="L36" s="210"/>
      <c r="M36" s="210"/>
    </row>
    <row r="37" spans="1:13" s="211" customFormat="1" ht="24.75" customHeight="1">
      <c r="A37" s="209"/>
      <c r="B37" s="202"/>
      <c r="C37" s="217" t="s">
        <v>273</v>
      </c>
      <c r="D37" s="202"/>
      <c r="E37" s="202"/>
      <c r="F37" s="210"/>
      <c r="G37" s="210"/>
      <c r="H37" s="210"/>
      <c r="I37" s="210"/>
      <c r="J37" s="207"/>
      <c r="K37" s="207"/>
      <c r="L37" s="210"/>
      <c r="M37" s="210"/>
    </row>
    <row r="38" spans="1:13" s="211" customFormat="1" ht="24.75" customHeight="1">
      <c r="A38" s="209"/>
      <c r="B38" s="202"/>
      <c r="C38" s="217"/>
      <c r="D38" s="202"/>
      <c r="E38" s="202"/>
      <c r="F38" s="210"/>
      <c r="G38" s="210"/>
      <c r="H38" s="210"/>
      <c r="I38" s="210"/>
      <c r="J38" s="207"/>
      <c r="K38" s="207"/>
      <c r="L38" s="210"/>
      <c r="M38" s="210"/>
    </row>
    <row r="39" spans="1:13" s="211" customFormat="1" ht="24.75" customHeight="1">
      <c r="A39" s="209"/>
      <c r="B39" s="202"/>
      <c r="C39" s="217"/>
      <c r="D39" s="202"/>
      <c r="E39" s="202"/>
      <c r="F39" s="210"/>
      <c r="G39" s="210"/>
      <c r="H39" s="210"/>
      <c r="I39" s="210"/>
      <c r="J39" s="207"/>
      <c r="K39" s="207"/>
      <c r="L39" s="210"/>
      <c r="M39" s="210"/>
    </row>
    <row r="40" spans="1:13" s="211" customFormat="1" ht="24.75" customHeight="1">
      <c r="A40" s="209"/>
      <c r="B40" s="202"/>
      <c r="C40" s="217" t="s">
        <v>274</v>
      </c>
      <c r="D40" s="202"/>
      <c r="E40" s="202"/>
      <c r="F40" s="210"/>
      <c r="G40" s="210"/>
      <c r="H40" s="210"/>
      <c r="I40" s="210"/>
      <c r="J40" s="207"/>
      <c r="K40" s="207"/>
      <c r="L40" s="210"/>
      <c r="M40" s="210"/>
    </row>
    <row r="41" spans="1:13" s="211" customFormat="1" ht="24.75" customHeight="1">
      <c r="A41" s="209"/>
      <c r="B41" s="204"/>
      <c r="C41" s="217"/>
      <c r="D41" s="202"/>
      <c r="E41" s="202"/>
      <c r="F41" s="212"/>
      <c r="G41" s="212"/>
      <c r="H41" s="212"/>
      <c r="I41" s="212"/>
      <c r="J41" s="204"/>
      <c r="K41" s="204"/>
      <c r="L41" s="210"/>
      <c r="M41" s="210"/>
    </row>
    <row r="42" spans="1:13" s="211" customFormat="1" ht="24.75" customHeight="1">
      <c r="A42" s="209"/>
      <c r="B42" s="204"/>
      <c r="C42" s="217"/>
      <c r="D42" s="202"/>
      <c r="E42" s="202"/>
      <c r="F42" s="212"/>
      <c r="G42" s="212"/>
      <c r="H42" s="212"/>
      <c r="I42" s="212"/>
      <c r="J42" s="204"/>
      <c r="K42" s="204"/>
      <c r="L42" s="210"/>
      <c r="M42" s="210"/>
    </row>
    <row r="43" spans="1:13" s="211" customFormat="1" ht="24.75" customHeight="1">
      <c r="A43" s="209"/>
      <c r="B43" s="202"/>
      <c r="C43" s="217"/>
      <c r="D43" s="204"/>
      <c r="E43" s="204"/>
      <c r="F43" s="201"/>
      <c r="G43" s="201"/>
      <c r="H43" s="210"/>
      <c r="I43" s="201"/>
      <c r="J43" s="204"/>
      <c r="K43" s="204"/>
      <c r="L43" s="210"/>
      <c r="M43" s="210"/>
    </row>
    <row r="44" spans="1:13" s="211" customFormat="1" ht="24.75" customHeight="1">
      <c r="A44" s="214"/>
      <c r="B44" s="202"/>
      <c r="C44" s="217" t="s">
        <v>275</v>
      </c>
      <c r="D44" s="202"/>
      <c r="E44" s="205"/>
      <c r="F44" s="210"/>
      <c r="G44" s="210"/>
      <c r="H44" s="210"/>
      <c r="I44" s="210"/>
      <c r="J44" s="213"/>
      <c r="K44" s="213"/>
      <c r="L44" s="210"/>
      <c r="M44" s="210"/>
    </row>
    <row r="45" spans="1:13" s="211" customFormat="1" ht="24.75" customHeight="1">
      <c r="A45" s="209"/>
      <c r="B45" s="204"/>
      <c r="C45" s="217"/>
      <c r="D45" s="202"/>
      <c r="E45" s="202"/>
      <c r="F45" s="212"/>
      <c r="G45" s="212"/>
      <c r="H45" s="212"/>
      <c r="I45" s="212"/>
      <c r="J45" s="204"/>
      <c r="K45" s="204"/>
      <c r="L45" s="210"/>
      <c r="M45" s="210"/>
    </row>
    <row r="46" spans="1:13" s="211" customFormat="1" ht="24.75" customHeight="1">
      <c r="A46" s="209"/>
      <c r="B46" s="204"/>
      <c r="C46" s="217"/>
      <c r="D46" s="202"/>
      <c r="E46" s="202"/>
      <c r="F46" s="212"/>
      <c r="G46" s="212"/>
      <c r="H46" s="212"/>
      <c r="I46" s="212"/>
      <c r="J46" s="204"/>
      <c r="K46" s="204"/>
      <c r="L46" s="210"/>
      <c r="M46" s="210"/>
    </row>
    <row r="47" spans="1:13" s="211" customFormat="1" ht="24.75" customHeight="1">
      <c r="A47" s="209"/>
      <c r="B47" s="202"/>
      <c r="C47" s="217"/>
      <c r="D47" s="204"/>
      <c r="E47" s="204"/>
      <c r="F47" s="201"/>
      <c r="G47" s="201"/>
      <c r="H47" s="210"/>
      <c r="I47" s="201"/>
      <c r="J47" s="204"/>
      <c r="K47" s="204"/>
      <c r="L47" s="210"/>
      <c r="M47" s="210"/>
    </row>
    <row r="48" spans="1:13" s="211" customFormat="1" ht="24.75" customHeight="1">
      <c r="A48" s="214"/>
      <c r="B48" s="202"/>
      <c r="C48" s="217" t="s">
        <v>276</v>
      </c>
      <c r="D48" s="202"/>
      <c r="E48" s="202"/>
      <c r="F48" s="206"/>
      <c r="G48" s="210"/>
      <c r="H48" s="210"/>
      <c r="I48" s="210"/>
      <c r="J48" s="213"/>
      <c r="K48" s="213"/>
      <c r="L48" s="210"/>
      <c r="M48" s="210"/>
    </row>
    <row r="49" spans="1:13" s="211" customFormat="1" ht="24.75" customHeight="1">
      <c r="A49" s="209"/>
      <c r="B49" s="204"/>
      <c r="C49" s="217"/>
      <c r="D49" s="202"/>
      <c r="E49" s="202"/>
      <c r="F49" s="212"/>
      <c r="G49" s="212"/>
      <c r="H49" s="212"/>
      <c r="I49" s="212"/>
      <c r="J49" s="204"/>
      <c r="K49" s="204"/>
      <c r="L49" s="210"/>
      <c r="M49" s="210"/>
    </row>
    <row r="50" spans="1:13" s="211" customFormat="1" ht="24.75" customHeight="1">
      <c r="A50" s="209"/>
      <c r="B50" s="204"/>
      <c r="C50" s="217"/>
      <c r="D50" s="202"/>
      <c r="E50" s="202"/>
      <c r="F50" s="212"/>
      <c r="G50" s="212"/>
      <c r="H50" s="212"/>
      <c r="I50" s="212"/>
      <c r="J50" s="204"/>
      <c r="K50" s="204"/>
      <c r="L50" s="210"/>
      <c r="M50" s="210"/>
    </row>
    <row r="51" spans="1:13" s="211" customFormat="1" ht="24.75" customHeight="1">
      <c r="A51" s="209"/>
      <c r="B51" s="202"/>
      <c r="C51" s="217"/>
      <c r="D51" s="204"/>
      <c r="E51" s="204"/>
      <c r="F51" s="201"/>
      <c r="G51" s="201"/>
      <c r="H51" s="210"/>
      <c r="I51" s="201"/>
      <c r="J51" s="204"/>
      <c r="K51" s="204"/>
      <c r="L51" s="210"/>
      <c r="M51" s="210"/>
    </row>
    <row r="52" spans="1:13" s="211" customFormat="1" ht="24.75" customHeight="1">
      <c r="A52" s="214"/>
      <c r="B52" s="202"/>
      <c r="C52" s="217" t="s">
        <v>277</v>
      </c>
      <c r="D52" s="202"/>
      <c r="E52" s="202"/>
      <c r="F52" s="210"/>
      <c r="G52" s="212"/>
      <c r="H52" s="213"/>
      <c r="I52" s="210"/>
      <c r="J52" s="213"/>
      <c r="K52" s="213"/>
      <c r="L52" s="210"/>
      <c r="M52" s="210"/>
    </row>
    <row r="53" spans="1:13" s="211" customFormat="1" ht="24.75" customHeight="1">
      <c r="A53" s="209"/>
      <c r="B53" s="204"/>
      <c r="C53" s="217"/>
      <c r="D53" s="202"/>
      <c r="E53" s="202"/>
      <c r="F53" s="212"/>
      <c r="G53" s="212"/>
      <c r="H53" s="212"/>
      <c r="I53" s="212"/>
      <c r="J53" s="204"/>
      <c r="K53" s="204"/>
      <c r="L53" s="210"/>
      <c r="M53" s="210"/>
    </row>
    <row r="54" spans="1:13" s="211" customFormat="1" ht="24.75" customHeight="1">
      <c r="A54" s="209"/>
      <c r="B54" s="204"/>
      <c r="C54" s="217"/>
      <c r="D54" s="202"/>
      <c r="E54" s="202"/>
      <c r="F54" s="212"/>
      <c r="G54" s="212"/>
      <c r="H54" s="212"/>
      <c r="I54" s="212"/>
      <c r="J54" s="204"/>
      <c r="K54" s="204"/>
      <c r="L54" s="210"/>
      <c r="M54" s="210"/>
    </row>
    <row r="55" spans="1:13" s="211" customFormat="1" ht="24.75" customHeight="1">
      <c r="A55" s="209"/>
      <c r="B55" s="202"/>
      <c r="C55" s="217"/>
      <c r="D55" s="204"/>
      <c r="E55" s="204"/>
      <c r="F55" s="201"/>
      <c r="G55" s="201"/>
      <c r="H55" s="210"/>
      <c r="I55" s="201"/>
      <c r="J55" s="204"/>
      <c r="K55" s="204"/>
      <c r="L55" s="210"/>
      <c r="M55" s="210"/>
    </row>
    <row r="56" spans="1:13" s="211" customFormat="1" ht="24.75" customHeight="1">
      <c r="A56" s="214"/>
      <c r="B56" s="202"/>
      <c r="C56" s="217" t="s">
        <v>278</v>
      </c>
      <c r="D56" s="202"/>
      <c r="E56" s="202"/>
      <c r="F56" s="210"/>
      <c r="G56" s="210"/>
      <c r="H56" s="210"/>
      <c r="I56" s="210"/>
      <c r="J56" s="213"/>
      <c r="K56" s="213"/>
      <c r="L56" s="210"/>
      <c r="M56" s="210"/>
    </row>
    <row r="57" spans="1:13" s="211" customFormat="1" ht="24.75" customHeight="1">
      <c r="A57" s="209"/>
      <c r="B57" s="204"/>
      <c r="C57" s="217"/>
      <c r="D57" s="202"/>
      <c r="E57" s="202"/>
      <c r="F57" s="212"/>
      <c r="G57" s="212"/>
      <c r="H57" s="212"/>
      <c r="I57" s="212"/>
      <c r="J57" s="204"/>
      <c r="K57" s="204"/>
      <c r="L57" s="210"/>
      <c r="M57" s="210"/>
    </row>
    <row r="58" spans="1:13" s="211" customFormat="1" ht="24.75" customHeight="1">
      <c r="A58" s="209"/>
      <c r="B58" s="204"/>
      <c r="C58" s="217"/>
      <c r="D58" s="202"/>
      <c r="E58" s="202"/>
      <c r="F58" s="212"/>
      <c r="G58" s="212"/>
      <c r="H58" s="212"/>
      <c r="I58" s="212"/>
      <c r="J58" s="204"/>
      <c r="K58" s="204"/>
      <c r="L58" s="210"/>
      <c r="M58" s="210"/>
    </row>
    <row r="59" spans="1:13" s="211" customFormat="1" ht="24.75" customHeight="1">
      <c r="A59" s="209"/>
      <c r="B59" s="202"/>
      <c r="C59" s="217"/>
      <c r="D59" s="204"/>
      <c r="E59" s="204"/>
      <c r="F59" s="201"/>
      <c r="G59" s="201"/>
      <c r="H59" s="210"/>
      <c r="I59" s="201"/>
      <c r="J59" s="204"/>
      <c r="K59" s="204"/>
      <c r="L59" s="210"/>
      <c r="M59" s="210"/>
    </row>
    <row r="60" spans="1:13" s="211" customFormat="1" ht="24.75" customHeight="1">
      <c r="A60" s="215">
        <v>40483</v>
      </c>
      <c r="B60" s="202"/>
      <c r="C60" s="217" t="s">
        <v>279</v>
      </c>
      <c r="D60" s="202"/>
      <c r="E60" s="202"/>
      <c r="F60" s="210"/>
      <c r="G60" s="210"/>
      <c r="H60" s="210"/>
      <c r="I60" s="210"/>
      <c r="J60" s="213"/>
      <c r="K60" s="213"/>
      <c r="L60" s="210"/>
      <c r="M60" s="210"/>
    </row>
    <row r="61" spans="1:13" s="211" customFormat="1" ht="24.75" customHeight="1">
      <c r="A61" s="209"/>
      <c r="B61" s="204"/>
      <c r="C61" s="217"/>
      <c r="D61" s="202"/>
      <c r="E61" s="202"/>
      <c r="F61" s="212"/>
      <c r="G61" s="212"/>
      <c r="H61" s="212"/>
      <c r="I61" s="212"/>
      <c r="J61" s="204"/>
      <c r="K61" s="204"/>
      <c r="L61" s="210"/>
      <c r="M61" s="210"/>
    </row>
    <row r="62" spans="1:13" s="211" customFormat="1" ht="24.75" customHeight="1">
      <c r="A62" s="209"/>
      <c r="B62" s="204"/>
      <c r="C62" s="217"/>
      <c r="D62" s="202"/>
      <c r="E62" s="202"/>
      <c r="F62" s="212"/>
      <c r="G62" s="212"/>
      <c r="H62" s="212"/>
      <c r="I62" s="212"/>
      <c r="J62" s="204"/>
      <c r="K62" s="204"/>
      <c r="L62" s="210"/>
      <c r="M62" s="210"/>
    </row>
    <row r="63" spans="1:13" s="211" customFormat="1" ht="24.75" customHeight="1">
      <c r="A63" s="209"/>
      <c r="B63" s="202"/>
      <c r="C63" s="217"/>
      <c r="D63" s="204"/>
      <c r="E63" s="204"/>
      <c r="F63" s="201"/>
      <c r="G63" s="201"/>
      <c r="H63" s="210"/>
      <c r="I63" s="201"/>
      <c r="J63" s="204"/>
      <c r="K63" s="204"/>
      <c r="L63" s="210"/>
      <c r="M63" s="210"/>
    </row>
    <row r="64" spans="1:13" s="211" customFormat="1" ht="24.75" customHeight="1">
      <c r="A64" s="214"/>
      <c r="B64" s="202"/>
      <c r="C64" s="217" t="s">
        <v>280</v>
      </c>
      <c r="D64" s="202"/>
      <c r="E64" s="202"/>
      <c r="F64" s="210"/>
      <c r="G64" s="212"/>
      <c r="H64" s="210"/>
      <c r="I64" s="210"/>
      <c r="J64" s="213"/>
      <c r="K64" s="213"/>
      <c r="L64" s="210"/>
      <c r="M64" s="210"/>
    </row>
    <row r="65" spans="1:13" s="211" customFormat="1" ht="24.75" customHeight="1">
      <c r="A65" s="209"/>
      <c r="B65" s="204"/>
      <c r="C65" s="217"/>
      <c r="D65" s="202"/>
      <c r="E65" s="202"/>
      <c r="F65" s="212"/>
      <c r="G65" s="212"/>
      <c r="H65" s="212"/>
      <c r="I65" s="212"/>
      <c r="J65" s="204"/>
      <c r="K65" s="204"/>
      <c r="L65" s="210"/>
      <c r="M65" s="210"/>
    </row>
    <row r="66" spans="1:13" s="211" customFormat="1" ht="24.75" customHeight="1">
      <c r="A66" s="209"/>
      <c r="B66" s="204"/>
      <c r="C66" s="217"/>
      <c r="D66" s="202"/>
      <c r="E66" s="202"/>
      <c r="F66" s="212"/>
      <c r="G66" s="212"/>
      <c r="H66" s="212"/>
      <c r="I66" s="212"/>
      <c r="J66" s="204"/>
      <c r="K66" s="204"/>
      <c r="L66" s="210"/>
      <c r="M66" s="210"/>
    </row>
    <row r="67" spans="1:13" s="211" customFormat="1" ht="24.75" customHeight="1">
      <c r="A67" s="209"/>
      <c r="B67" s="202"/>
      <c r="C67" s="217"/>
      <c r="D67" s="204"/>
      <c r="E67" s="204"/>
      <c r="F67" s="201"/>
      <c r="G67" s="201"/>
      <c r="H67" s="210"/>
      <c r="I67" s="201"/>
      <c r="J67" s="204"/>
      <c r="K67" s="204"/>
      <c r="L67" s="210"/>
      <c r="M67" s="210"/>
    </row>
    <row r="68" spans="1:13" s="211" customFormat="1" ht="24.75" customHeight="1">
      <c r="A68" s="214"/>
      <c r="B68" s="202"/>
      <c r="C68" s="217" t="s">
        <v>281</v>
      </c>
      <c r="D68" s="202"/>
      <c r="E68" s="202"/>
      <c r="F68" s="210"/>
      <c r="G68" s="210"/>
      <c r="H68" s="210"/>
      <c r="I68" s="210"/>
      <c r="J68" s="213"/>
      <c r="K68" s="213"/>
      <c r="L68" s="210"/>
      <c r="M68" s="210"/>
    </row>
    <row r="69" spans="1:13" s="211" customFormat="1" ht="24.75" customHeight="1">
      <c r="A69" s="209"/>
      <c r="B69" s="204"/>
      <c r="C69" s="217"/>
      <c r="D69" s="202"/>
      <c r="E69" s="202"/>
      <c r="F69" s="212"/>
      <c r="G69" s="212"/>
      <c r="H69" s="212"/>
      <c r="I69" s="212"/>
      <c r="J69" s="204"/>
      <c r="K69" s="204"/>
      <c r="L69" s="210"/>
      <c r="M69" s="210"/>
    </row>
    <row r="70" spans="1:13" s="211" customFormat="1" ht="24.75" customHeight="1">
      <c r="A70" s="209"/>
      <c r="B70" s="204"/>
      <c r="C70" s="217"/>
      <c r="D70" s="202"/>
      <c r="E70" s="202"/>
      <c r="F70" s="212"/>
      <c r="G70" s="212"/>
      <c r="H70" s="212"/>
      <c r="I70" s="212"/>
      <c r="J70" s="204"/>
      <c r="K70" s="204"/>
      <c r="L70" s="210"/>
      <c r="M70" s="210"/>
    </row>
    <row r="71" spans="1:13" s="211" customFormat="1" ht="24.75" customHeight="1">
      <c r="A71" s="209"/>
      <c r="B71" s="202"/>
      <c r="C71" s="217"/>
      <c r="D71" s="204"/>
      <c r="E71" s="204"/>
      <c r="F71" s="201"/>
      <c r="G71" s="201"/>
      <c r="H71" s="210"/>
      <c r="I71" s="201"/>
      <c r="J71" s="204"/>
      <c r="K71" s="204"/>
      <c r="L71" s="210"/>
      <c r="M71" s="210"/>
    </row>
    <row r="72" spans="1:13" s="211" customFormat="1" ht="24.75" customHeight="1">
      <c r="A72" s="214"/>
      <c r="B72" s="204"/>
      <c r="C72" s="217" t="s">
        <v>282</v>
      </c>
      <c r="D72" s="204"/>
      <c r="E72" s="204"/>
      <c r="F72" s="210"/>
      <c r="G72" s="212"/>
      <c r="H72" s="210"/>
      <c r="I72" s="210"/>
      <c r="J72" s="204"/>
      <c r="K72" s="204"/>
      <c r="L72" s="210"/>
      <c r="M72" s="210"/>
    </row>
    <row r="73" spans="1:13" s="211" customFormat="1" ht="24.75" customHeight="1">
      <c r="A73" s="209"/>
      <c r="B73" s="204"/>
      <c r="C73" s="217"/>
      <c r="D73" s="202"/>
      <c r="E73" s="202"/>
      <c r="F73" s="212"/>
      <c r="G73" s="212"/>
      <c r="H73" s="212"/>
      <c r="I73" s="212"/>
      <c r="J73" s="204"/>
      <c r="K73" s="204"/>
      <c r="L73" s="210"/>
      <c r="M73" s="210"/>
    </row>
    <row r="74" spans="1:13" s="211" customFormat="1" ht="24.75" customHeight="1">
      <c r="A74" s="209"/>
      <c r="B74" s="204"/>
      <c r="C74" s="217"/>
      <c r="D74" s="202"/>
      <c r="E74" s="202"/>
      <c r="F74" s="212"/>
      <c r="G74" s="212"/>
      <c r="H74" s="212"/>
      <c r="I74" s="212"/>
      <c r="J74" s="204"/>
      <c r="K74" s="204"/>
      <c r="L74" s="210"/>
      <c r="M74" s="210"/>
    </row>
    <row r="75" spans="1:13" s="211" customFormat="1" ht="24.75" customHeight="1">
      <c r="A75" s="209"/>
      <c r="B75" s="202"/>
      <c r="C75" s="217"/>
      <c r="D75" s="204"/>
      <c r="E75" s="204"/>
      <c r="F75" s="201"/>
      <c r="G75" s="201"/>
      <c r="H75" s="210"/>
      <c r="I75" s="201"/>
      <c r="J75" s="204"/>
      <c r="K75" s="204"/>
      <c r="L75" s="210"/>
      <c r="M75" s="210"/>
    </row>
    <row r="76" spans="1:23" s="220" customFormat="1" ht="24.75" customHeight="1">
      <c r="A76" s="221" t="s">
        <v>283</v>
      </c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3"/>
    </row>
    <row r="77" spans="1:13" s="211" customFormat="1" ht="24.75" customHeight="1">
      <c r="A77" s="214"/>
      <c r="B77" s="202"/>
      <c r="C77" s="217" t="s">
        <v>284</v>
      </c>
      <c r="D77" s="202"/>
      <c r="E77" s="202"/>
      <c r="F77" s="210"/>
      <c r="G77" s="210"/>
      <c r="H77" s="210"/>
      <c r="I77" s="210"/>
      <c r="J77" s="213"/>
      <c r="K77" s="213"/>
      <c r="L77" s="210"/>
      <c r="M77" s="210"/>
    </row>
    <row r="78" spans="1:13" s="211" customFormat="1" ht="24.75" customHeight="1">
      <c r="A78" s="209"/>
      <c r="B78" s="204"/>
      <c r="C78" s="217"/>
      <c r="D78" s="202"/>
      <c r="E78" s="202"/>
      <c r="F78" s="212"/>
      <c r="G78" s="212"/>
      <c r="H78" s="212"/>
      <c r="I78" s="212"/>
      <c r="J78" s="204"/>
      <c r="K78" s="204"/>
      <c r="L78" s="210"/>
      <c r="M78" s="210"/>
    </row>
    <row r="79" spans="1:13" s="211" customFormat="1" ht="24.75" customHeight="1">
      <c r="A79" s="209"/>
      <c r="B79" s="204"/>
      <c r="C79" s="217"/>
      <c r="D79" s="202"/>
      <c r="E79" s="202"/>
      <c r="F79" s="212"/>
      <c r="G79" s="212"/>
      <c r="H79" s="212"/>
      <c r="I79" s="212"/>
      <c r="J79" s="204"/>
      <c r="K79" s="204"/>
      <c r="L79" s="210"/>
      <c r="M79" s="210"/>
    </row>
    <row r="80" spans="1:13" s="211" customFormat="1" ht="24.75" customHeight="1">
      <c r="A80" s="209"/>
      <c r="B80" s="202"/>
      <c r="C80" s="217"/>
      <c r="D80" s="204"/>
      <c r="E80" s="204"/>
      <c r="F80" s="201"/>
      <c r="G80" s="201"/>
      <c r="H80" s="210"/>
      <c r="I80" s="201"/>
      <c r="J80" s="204"/>
      <c r="K80" s="204"/>
      <c r="L80" s="210"/>
      <c r="M80" s="210"/>
    </row>
    <row r="81" spans="1:13" s="211" customFormat="1" ht="24.75" customHeight="1">
      <c r="A81" s="214"/>
      <c r="B81" s="204"/>
      <c r="C81" s="218" t="s">
        <v>16</v>
      </c>
      <c r="D81" s="204"/>
      <c r="E81" s="204"/>
      <c r="F81" s="201"/>
      <c r="G81" s="201"/>
      <c r="H81" s="210"/>
      <c r="I81" s="208"/>
      <c r="J81" s="204"/>
      <c r="K81" s="204"/>
      <c r="L81" s="210"/>
      <c r="M81" s="210"/>
    </row>
    <row r="82" spans="1:13" s="211" customFormat="1" ht="24.75" customHeight="1">
      <c r="A82" s="214"/>
      <c r="B82" s="204"/>
      <c r="C82" s="219" t="s">
        <v>285</v>
      </c>
      <c r="D82" s="204"/>
      <c r="E82" s="204"/>
      <c r="F82" s="201"/>
      <c r="G82" s="201"/>
      <c r="H82" s="210"/>
      <c r="I82" s="208"/>
      <c r="J82" s="204"/>
      <c r="K82" s="204"/>
      <c r="L82" s="210"/>
      <c r="M82" s="210"/>
    </row>
    <row r="83" spans="1:13" s="211" customFormat="1" ht="24.75" customHeight="1">
      <c r="A83" s="214"/>
      <c r="B83" s="204"/>
      <c r="C83" s="217" t="s">
        <v>286</v>
      </c>
      <c r="D83" s="204"/>
      <c r="E83" s="204"/>
      <c r="F83" s="201"/>
      <c r="G83" s="201"/>
      <c r="H83" s="210"/>
      <c r="I83" s="201"/>
      <c r="J83" s="204"/>
      <c r="K83" s="204"/>
      <c r="L83" s="210"/>
      <c r="M83" s="212"/>
    </row>
    <row r="84" spans="1:13" s="211" customFormat="1" ht="24.75" customHeight="1">
      <c r="A84" s="209"/>
      <c r="B84" s="204"/>
      <c r="C84" s="217"/>
      <c r="D84" s="202"/>
      <c r="E84" s="202"/>
      <c r="F84" s="212"/>
      <c r="G84" s="212"/>
      <c r="H84" s="212"/>
      <c r="I84" s="212"/>
      <c r="J84" s="204"/>
      <c r="K84" s="204"/>
      <c r="L84" s="210"/>
      <c r="M84" s="210"/>
    </row>
    <row r="85" spans="1:13" s="211" customFormat="1" ht="24.75" customHeight="1">
      <c r="A85" s="209"/>
      <c r="B85" s="204"/>
      <c r="C85" s="217"/>
      <c r="D85" s="202"/>
      <c r="E85" s="202"/>
      <c r="F85" s="212"/>
      <c r="G85" s="212"/>
      <c r="H85" s="212"/>
      <c r="I85" s="212"/>
      <c r="J85" s="204"/>
      <c r="K85" s="204"/>
      <c r="L85" s="210"/>
      <c r="M85" s="210"/>
    </row>
    <row r="86" spans="1:13" s="211" customFormat="1" ht="24.75" customHeight="1">
      <c r="A86" s="209"/>
      <c r="B86" s="202"/>
      <c r="C86" s="217"/>
      <c r="D86" s="204"/>
      <c r="E86" s="204"/>
      <c r="F86" s="201"/>
      <c r="G86" s="201"/>
      <c r="H86" s="210"/>
      <c r="I86" s="201"/>
      <c r="J86" s="204"/>
      <c r="K86" s="204"/>
      <c r="L86" s="210"/>
      <c r="M86" s="210"/>
    </row>
    <row r="87" spans="1:13" s="211" customFormat="1" ht="24.75" customHeight="1">
      <c r="A87" s="214"/>
      <c r="B87" s="204"/>
      <c r="C87" s="217" t="s">
        <v>287</v>
      </c>
      <c r="D87" s="204"/>
      <c r="E87" s="204"/>
      <c r="F87" s="201"/>
      <c r="G87" s="201"/>
      <c r="H87" s="210"/>
      <c r="I87" s="201"/>
      <c r="J87" s="204"/>
      <c r="K87" s="204"/>
      <c r="L87" s="210"/>
      <c r="M87" s="210"/>
    </row>
    <row r="88" spans="1:13" s="211" customFormat="1" ht="24.75" customHeight="1">
      <c r="A88" s="209"/>
      <c r="B88" s="204"/>
      <c r="C88" s="217"/>
      <c r="D88" s="202"/>
      <c r="E88" s="202"/>
      <c r="F88" s="212"/>
      <c r="G88" s="212"/>
      <c r="H88" s="212"/>
      <c r="I88" s="212"/>
      <c r="J88" s="204"/>
      <c r="K88" s="204"/>
      <c r="L88" s="210"/>
      <c r="M88" s="210"/>
    </row>
    <row r="89" spans="1:13" s="211" customFormat="1" ht="24.75" customHeight="1">
      <c r="A89" s="209"/>
      <c r="B89" s="204"/>
      <c r="C89" s="217"/>
      <c r="D89" s="202"/>
      <c r="E89" s="202"/>
      <c r="F89" s="212"/>
      <c r="G89" s="212"/>
      <c r="H89" s="212"/>
      <c r="I89" s="212"/>
      <c r="J89" s="204"/>
      <c r="K89" s="204"/>
      <c r="L89" s="210"/>
      <c r="M89" s="210"/>
    </row>
    <row r="90" spans="1:13" s="211" customFormat="1" ht="24.75" customHeight="1">
      <c r="A90" s="209"/>
      <c r="B90" s="202"/>
      <c r="C90" s="217"/>
      <c r="D90" s="204"/>
      <c r="E90" s="204"/>
      <c r="F90" s="201"/>
      <c r="G90" s="201"/>
      <c r="H90" s="210"/>
      <c r="I90" s="201"/>
      <c r="J90" s="204"/>
      <c r="K90" s="204"/>
      <c r="L90" s="210"/>
      <c r="M90" s="210"/>
    </row>
    <row r="91" spans="1:13" s="211" customFormat="1" ht="24.75" customHeight="1">
      <c r="A91" s="214"/>
      <c r="B91" s="202"/>
      <c r="C91" s="217" t="s">
        <v>288</v>
      </c>
      <c r="D91" s="202"/>
      <c r="E91" s="202"/>
      <c r="F91" s="210"/>
      <c r="G91" s="210"/>
      <c r="H91" s="210"/>
      <c r="I91" s="210"/>
      <c r="J91" s="213"/>
      <c r="K91" s="213"/>
      <c r="L91" s="210"/>
      <c r="M91" s="210"/>
    </row>
    <row r="92" spans="1:13" s="211" customFormat="1" ht="24.75" customHeight="1">
      <c r="A92" s="214"/>
      <c r="B92" s="202"/>
      <c r="C92" s="203"/>
      <c r="D92" s="202"/>
      <c r="E92" s="202"/>
      <c r="F92" s="210"/>
      <c r="G92" s="210"/>
      <c r="H92" s="210"/>
      <c r="I92" s="210"/>
      <c r="J92" s="213"/>
      <c r="K92" s="213"/>
      <c r="L92" s="210"/>
      <c r="M92" s="210"/>
    </row>
    <row r="93" spans="1:13" s="211" customFormat="1" ht="24.75" customHeight="1">
      <c r="A93" s="214"/>
      <c r="B93" s="202"/>
      <c r="C93" s="203"/>
      <c r="D93" s="202"/>
      <c r="E93" s="202"/>
      <c r="F93" s="210"/>
      <c r="G93" s="210"/>
      <c r="H93" s="210"/>
      <c r="I93" s="210"/>
      <c r="J93" s="213"/>
      <c r="K93" s="213"/>
      <c r="L93" s="210"/>
      <c r="M93" s="210"/>
    </row>
    <row r="94" spans="1:13" s="211" customFormat="1" ht="24.75" customHeight="1">
      <c r="A94" s="214"/>
      <c r="B94" s="202"/>
      <c r="C94" s="203"/>
      <c r="D94" s="202"/>
      <c r="E94" s="202"/>
      <c r="F94" s="210"/>
      <c r="G94" s="210"/>
      <c r="H94" s="210"/>
      <c r="I94" s="210"/>
      <c r="J94" s="213"/>
      <c r="K94" s="213"/>
      <c r="L94" s="210"/>
      <c r="M94" s="210"/>
    </row>
    <row r="95" spans="1:13" s="211" customFormat="1" ht="24.75" customHeight="1">
      <c r="A95" s="214"/>
      <c r="B95" s="202"/>
      <c r="C95" s="203"/>
      <c r="D95" s="202"/>
      <c r="E95" s="202"/>
      <c r="F95" s="210"/>
      <c r="G95" s="210"/>
      <c r="H95" s="210"/>
      <c r="I95" s="210"/>
      <c r="J95" s="213"/>
      <c r="K95" s="213"/>
      <c r="L95" s="210"/>
      <c r="M95" s="206"/>
    </row>
    <row r="96" spans="1:13" s="211" customFormat="1" ht="24.75" customHeight="1">
      <c r="A96" s="214"/>
      <c r="B96" s="204"/>
      <c r="C96" s="204"/>
      <c r="D96" s="204"/>
      <c r="E96" s="204"/>
      <c r="F96" s="201"/>
      <c r="G96" s="210"/>
      <c r="H96" s="210"/>
      <c r="I96" s="212"/>
      <c r="J96" s="204"/>
      <c r="K96" s="204"/>
      <c r="L96" s="210"/>
      <c r="M96" s="210"/>
    </row>
    <row r="97" spans="1:13" s="211" customFormat="1" ht="12.75">
      <c r="A97" s="216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</row>
  </sheetData>
  <sheetProtection formatCells="0" formatColumns="0" formatRows="0" insertColumns="0" insertRows="0" insertHyperlinks="0" deleteColumns="0" deleteRows="0" sort="0" autoFilter="0" pivotTables="0"/>
  <autoFilter ref="B3:M96"/>
  <mergeCells count="2">
    <mergeCell ref="A76:IV76"/>
    <mergeCell ref="B2:M2"/>
  </mergeCells>
  <printOptions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</dc:creator>
  <cp:keywords/>
  <dc:description/>
  <cp:lastModifiedBy>Марина Новый!!!</cp:lastModifiedBy>
  <cp:lastPrinted>2012-10-04T11:17:51Z</cp:lastPrinted>
  <dcterms:created xsi:type="dcterms:W3CDTF">2011-09-09T09:50:22Z</dcterms:created>
  <dcterms:modified xsi:type="dcterms:W3CDTF">2012-10-04T11:18:43Z</dcterms:modified>
  <cp:category/>
  <cp:version/>
  <cp:contentType/>
  <cp:contentStatus/>
</cp:coreProperties>
</file>